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Accountancy Services\Accountancy\Publications and Corporate Returns\Budget Book and Summaries\2023-24\Budget Spending Plan\"/>
    </mc:Choice>
  </mc:AlternateContent>
  <xr:revisionPtr revIDLastSave="0" documentId="13_ncr:1_{63C82B48-1470-49E3-9382-B532367ADC1D}" xr6:coauthVersionLast="47" xr6:coauthVersionMax="47" xr10:uidLastSave="{00000000-0000-0000-0000-000000000000}"/>
  <bookViews>
    <workbookView xWindow="-120" yWindow="-120" windowWidth="20730" windowHeight="11160" tabRatio="934"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Leader" sheetId="6" r:id="rId9"/>
    <sheet name="Planning Services" sheetId="10" r:id="rId10"/>
    <sheet name="Community Services and Culture" sheetId="7" r:id="rId11"/>
    <sheet name="Growth, Place, Regeneration" sheetId="12" r:id="rId12"/>
    <sheet name="Housing, Communications Events" sheetId="1" r:id="rId13"/>
    <sheet name="Environment and CCS" sheetId="9" r:id="rId14"/>
    <sheet name="Finance, Corporate, R&amp;B" sheetId="8" r:id="rId15"/>
    <sheet name="Capital Title" sheetId="17" r:id="rId16"/>
    <sheet name="Capital Programme" sheetId="26" r:id="rId17"/>
    <sheet name="ARP Title" sheetId="18" r:id="rId18"/>
    <sheet name="ARP" sheetId="25" r:id="rId19"/>
  </sheets>
  <definedNames>
    <definedName name="_xlnm.Print_Area" localSheetId="18">ARP!$A$1:$H$235</definedName>
    <definedName name="_xlnm.Print_Area" localSheetId="4">'Budget Summary'!$A$7:$C$64</definedName>
    <definedName name="_xlnm.Print_Area" localSheetId="16">'Capital Programme'!$A$1:$I$188</definedName>
    <definedName name="_xlnm.Print_Area" localSheetId="15">'Capital Title'!$A$1:$I$24</definedName>
    <definedName name="_xlnm.Print_Area" localSheetId="10">'Community Services and Culture'!$A$1:$C$162</definedName>
    <definedName name="_xlnm.Print_Area" localSheetId="1">Contents!$A$2:$B$38</definedName>
    <definedName name="_xlnm.Print_Area" localSheetId="13">'Environment and CCS'!$A$1:$C$183</definedName>
    <definedName name="_xlnm.Print_Area" localSheetId="14">'Finance, Corporate, R&amp;B'!$A$1:$C$203</definedName>
    <definedName name="_xlnm.Print_Area" localSheetId="11">'Growth, Place, Regeneration'!$A$1:$C$127</definedName>
    <definedName name="_xlnm.Print_Area" localSheetId="12">'Housing, Communications Events'!$A$1:$C$128</definedName>
    <definedName name="_xlnm.Print_Area" localSheetId="2">Introduction!$A$1:$A$44</definedName>
    <definedName name="_xlnm.Print_Area" localSheetId="8">Leader!$A$1:$C$35</definedName>
    <definedName name="_xlnm.Print_Area" localSheetId="0">Title!$A$1:$J$28</definedName>
    <definedName name="_xlnm.Print_Area" localSheetId="5">Variances!$A$1:$B$65</definedName>
    <definedName name="_xlnm.Print_Area" localSheetId="6">'Variances text'!$A$1:$B$84</definedName>
    <definedName name="_xlnm.Print_Titles" localSheetId="18">ARP!$3:$3</definedName>
    <definedName name="_xlnm.Print_Titles" localSheetId="4">'Budget Summary'!$1:$6</definedName>
    <definedName name="_xlnm.Print_Titles" localSheetId="10">'Community Services and Culture'!$1:$2</definedName>
    <definedName name="_xlnm.Print_Titles" localSheetId="13">'Environment and CCS'!$1:$2</definedName>
    <definedName name="_xlnm.Print_Titles" localSheetId="14">'Finance, Corporate, R&amp;B'!$1:$2</definedName>
    <definedName name="_xlnm.Print_Titles" localSheetId="11">'Growth, Place, Regeneration'!$1:$2</definedName>
    <definedName name="_xlnm.Print_Titles" localSheetId="12">'Housing, Communications Events'!$1:$2</definedName>
    <definedName name="_xlnm.Print_Titles" localSheetId="8">Leader!$1:$2</definedName>
    <definedName name="_xlnm.Print_Titles" localSheetId="9">'Planning Services'!$1:$2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 i="1" l="1"/>
  <c r="C26" i="23" l="1"/>
  <c r="C89" i="10"/>
  <c r="I184" i="26"/>
  <c r="B54" i="24" l="1"/>
  <c r="B56" i="24"/>
  <c r="B30" i="23"/>
  <c r="C30" i="6"/>
  <c r="E8" i="26"/>
  <c r="C8" i="26"/>
  <c r="D77" i="25"/>
  <c r="G231" i="25"/>
  <c r="F231" i="25"/>
  <c r="E231" i="25"/>
  <c r="D231" i="25"/>
  <c r="D233" i="25" s="1"/>
  <c r="C231" i="25"/>
  <c r="C233" i="25" s="1"/>
  <c r="B231" i="25"/>
  <c r="B233" i="25" s="1"/>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G198" i="25"/>
  <c r="F198" i="25"/>
  <c r="E198" i="25"/>
  <c r="D198" i="25"/>
  <c r="C198" i="25"/>
  <c r="B198" i="25"/>
  <c r="H197" i="25"/>
  <c r="H196" i="25"/>
  <c r="H195" i="25"/>
  <c r="H194" i="25"/>
  <c r="H193" i="25"/>
  <c r="H192" i="25"/>
  <c r="H191" i="25"/>
  <c r="H190" i="25"/>
  <c r="H189" i="25"/>
  <c r="H188" i="25"/>
  <c r="H187" i="25"/>
  <c r="H186" i="25"/>
  <c r="G180" i="25"/>
  <c r="F180" i="25"/>
  <c r="E180" i="25"/>
  <c r="D180" i="25"/>
  <c r="C180" i="25"/>
  <c r="B180" i="25"/>
  <c r="H179" i="25"/>
  <c r="H178" i="25"/>
  <c r="H177" i="25"/>
  <c r="H176" i="25"/>
  <c r="H175" i="25"/>
  <c r="H174" i="25"/>
  <c r="H173" i="25"/>
  <c r="H172" i="25"/>
  <c r="H171" i="25"/>
  <c r="H170" i="25"/>
  <c r="H169" i="25"/>
  <c r="H168" i="25"/>
  <c r="H167" i="25"/>
  <c r="H166" i="25"/>
  <c r="H165" i="25"/>
  <c r="H164" i="25"/>
  <c r="H163" i="25"/>
  <c r="H162" i="25"/>
  <c r="G159" i="25"/>
  <c r="F159" i="25"/>
  <c r="E159" i="25"/>
  <c r="D159" i="25"/>
  <c r="C159" i="25"/>
  <c r="B159" i="25"/>
  <c r="H158" i="25"/>
  <c r="H157" i="25"/>
  <c r="H156" i="25"/>
  <c r="H154" i="25"/>
  <c r="H153" i="25"/>
  <c r="H151" i="25"/>
  <c r="H149" i="25"/>
  <c r="H147" i="25"/>
  <c r="H146" i="25"/>
  <c r="H145" i="25"/>
  <c r="H144" i="25"/>
  <c r="H142" i="25"/>
  <c r="H140" i="25"/>
  <c r="H139" i="25"/>
  <c r="H138" i="25"/>
  <c r="H136" i="25"/>
  <c r="H135" i="25"/>
  <c r="H134" i="25"/>
  <c r="H133" i="25"/>
  <c r="H131" i="25"/>
  <c r="G127" i="25"/>
  <c r="F127" i="25"/>
  <c r="F182" i="25" s="1"/>
  <c r="E127" i="25"/>
  <c r="E182" i="25" s="1"/>
  <c r="D127" i="25"/>
  <c r="D182" i="25" s="1"/>
  <c r="C127" i="25"/>
  <c r="C182" i="25" s="1"/>
  <c r="B127" i="25"/>
  <c r="H126" i="25"/>
  <c r="H125" i="25"/>
  <c r="H124" i="25"/>
  <c r="H118" i="25"/>
  <c r="G118" i="25"/>
  <c r="G120" i="25" s="1"/>
  <c r="F118" i="25"/>
  <c r="E118" i="25"/>
  <c r="E120" i="25" s="1"/>
  <c r="D118" i="25"/>
  <c r="D120" i="25" s="1"/>
  <c r="C118" i="25"/>
  <c r="B118" i="25"/>
  <c r="B120" i="25" s="1"/>
  <c r="H117" i="25"/>
  <c r="G114" i="25"/>
  <c r="F114" i="25"/>
  <c r="F120" i="25" s="1"/>
  <c r="E114" i="25"/>
  <c r="D114" i="25"/>
  <c r="C114" i="25"/>
  <c r="B114" i="25"/>
  <c r="H113" i="25"/>
  <c r="H112" i="25"/>
  <c r="H111" i="25"/>
  <c r="H110" i="25"/>
  <c r="H109" i="25"/>
  <c r="H108" i="25"/>
  <c r="H107" i="25"/>
  <c r="H106" i="25"/>
  <c r="B102" i="25"/>
  <c r="G100" i="25"/>
  <c r="G102" i="25" s="1"/>
  <c r="F100" i="25"/>
  <c r="F102" i="25" s="1"/>
  <c r="E100" i="25"/>
  <c r="E102" i="25" s="1"/>
  <c r="D100" i="25"/>
  <c r="D102" i="25" s="1"/>
  <c r="C100" i="25"/>
  <c r="C102" i="25" s="1"/>
  <c r="B100" i="25"/>
  <c r="H99" i="25"/>
  <c r="H100" i="25" s="1"/>
  <c r="H102" i="25" s="1"/>
  <c r="F95" i="25"/>
  <c r="C95" i="25"/>
  <c r="G93" i="25"/>
  <c r="G95" i="25" s="1"/>
  <c r="F93" i="25"/>
  <c r="E93" i="25"/>
  <c r="D93" i="25"/>
  <c r="D95" i="25" s="1"/>
  <c r="C93" i="25"/>
  <c r="B93" i="25"/>
  <c r="B95" i="25" s="1"/>
  <c r="H92" i="25"/>
  <c r="H93" i="25" s="1"/>
  <c r="G89" i="25"/>
  <c r="F89" i="25"/>
  <c r="E89" i="25"/>
  <c r="D89" i="25"/>
  <c r="C89" i="25"/>
  <c r="B89" i="25"/>
  <c r="H88" i="25"/>
  <c r="H87" i="25"/>
  <c r="H89" i="25" s="1"/>
  <c r="H86" i="25"/>
  <c r="G80" i="25"/>
  <c r="G82" i="25" s="1"/>
  <c r="F80" i="25"/>
  <c r="E80" i="25"/>
  <c r="E82" i="25" s="1"/>
  <c r="D80" i="25"/>
  <c r="D82" i="25" s="1"/>
  <c r="C80" i="25"/>
  <c r="B80" i="25"/>
  <c r="B82" i="25" s="1"/>
  <c r="H79" i="25"/>
  <c r="H78" i="25"/>
  <c r="H77" i="25"/>
  <c r="H76" i="25"/>
  <c r="H75" i="25"/>
  <c r="H74" i="25"/>
  <c r="H73" i="25"/>
  <c r="H72" i="25"/>
  <c r="H71" i="25"/>
  <c r="H70" i="25"/>
  <c r="H69" i="25"/>
  <c r="H68" i="25"/>
  <c r="H67" i="25"/>
  <c r="H66" i="25"/>
  <c r="H65" i="25"/>
  <c r="H64" i="25"/>
  <c r="H63" i="25"/>
  <c r="H62" i="25"/>
  <c r="H61" i="25"/>
  <c r="H60" i="25"/>
  <c r="H59" i="25"/>
  <c r="H58" i="25"/>
  <c r="G55" i="25"/>
  <c r="F55" i="25"/>
  <c r="E55" i="25"/>
  <c r="D55" i="25"/>
  <c r="C55" i="25"/>
  <c r="B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55" i="25" s="1"/>
  <c r="H12" i="25"/>
  <c r="H11" i="25"/>
  <c r="H10" i="25"/>
  <c r="H9" i="25"/>
  <c r="H8" i="25"/>
  <c r="H7" i="25"/>
  <c r="H6" i="25"/>
  <c r="H80" i="25" l="1"/>
  <c r="G182" i="25"/>
  <c r="C82" i="25"/>
  <c r="B182" i="25"/>
  <c r="H180" i="25"/>
  <c r="H198" i="25"/>
  <c r="F82" i="25"/>
  <c r="E233" i="25"/>
  <c r="E235" i="25" s="1"/>
  <c r="F233" i="25"/>
  <c r="F235" i="25" s="1"/>
  <c r="E95" i="25"/>
  <c r="C120" i="25"/>
  <c r="H127" i="25"/>
  <c r="H231" i="25"/>
  <c r="H233" i="25" s="1"/>
  <c r="G233" i="25"/>
  <c r="H114" i="25"/>
  <c r="H120" i="25" s="1"/>
  <c r="H159" i="25"/>
  <c r="H182" i="25" s="1"/>
  <c r="H95" i="25"/>
  <c r="C235" i="25"/>
  <c r="D235" i="25"/>
  <c r="G235" i="25"/>
  <c r="H82" i="25"/>
  <c r="B235" i="25"/>
  <c r="H235" i="25" l="1"/>
  <c r="H186" i="26" l="1"/>
  <c r="G186" i="26"/>
  <c r="F186" i="26"/>
  <c r="E186" i="26"/>
  <c r="D186" i="26"/>
  <c r="C186" i="26"/>
  <c r="I186" i="26"/>
  <c r="H180" i="26"/>
  <c r="G180" i="26"/>
  <c r="F180" i="26"/>
  <c r="E180" i="26"/>
  <c r="D180" i="26"/>
  <c r="C180" i="26"/>
  <c r="I179" i="26"/>
  <c r="I178" i="26"/>
  <c r="I177" i="26"/>
  <c r="I180" i="26" s="1"/>
  <c r="I176" i="26"/>
  <c r="I175" i="26"/>
  <c r="I174" i="26"/>
  <c r="I173" i="26"/>
  <c r="H168" i="26"/>
  <c r="G168" i="26"/>
  <c r="G170" i="26" s="1"/>
  <c r="F168" i="26"/>
  <c r="F170" i="26" s="1"/>
  <c r="E168" i="26"/>
  <c r="D168" i="26"/>
  <c r="C168" i="26"/>
  <c r="I167" i="26"/>
  <c r="I166" i="26"/>
  <c r="I165" i="26"/>
  <c r="I164" i="26"/>
  <c r="H161" i="26"/>
  <c r="H170" i="26" s="1"/>
  <c r="G161" i="26"/>
  <c r="F161" i="26"/>
  <c r="E161" i="26"/>
  <c r="E170" i="26" s="1"/>
  <c r="D161" i="26"/>
  <c r="D170" i="26" s="1"/>
  <c r="C161" i="26"/>
  <c r="C170" i="26" s="1"/>
  <c r="I160" i="26"/>
  <c r="I159" i="26"/>
  <c r="I158" i="26"/>
  <c r="I161" i="26" s="1"/>
  <c r="H152" i="26"/>
  <c r="G152" i="26"/>
  <c r="F152" i="26"/>
  <c r="E152" i="26"/>
  <c r="D152" i="26"/>
  <c r="C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H124" i="26"/>
  <c r="H154" i="26" s="1"/>
  <c r="G124" i="26"/>
  <c r="G154" i="26" s="1"/>
  <c r="F124" i="26"/>
  <c r="F154" i="26" s="1"/>
  <c r="E124" i="26"/>
  <c r="D124" i="26"/>
  <c r="D154" i="26" s="1"/>
  <c r="C124" i="26"/>
  <c r="I123" i="26"/>
  <c r="I122" i="26"/>
  <c r="I124" i="26" s="1"/>
  <c r="H116" i="26"/>
  <c r="G116" i="26"/>
  <c r="F116" i="26"/>
  <c r="E116" i="26"/>
  <c r="D116" i="26"/>
  <c r="C116" i="26"/>
  <c r="I115" i="26"/>
  <c r="I116" i="26" s="1"/>
  <c r="H112" i="26"/>
  <c r="H118" i="26" s="1"/>
  <c r="G112" i="26"/>
  <c r="G118" i="26" s="1"/>
  <c r="F112" i="26"/>
  <c r="E112" i="26"/>
  <c r="E118" i="26" s="1"/>
  <c r="D112" i="26"/>
  <c r="D118" i="26" s="1"/>
  <c r="C112" i="26"/>
  <c r="I111" i="26"/>
  <c r="I110" i="26"/>
  <c r="I109" i="26"/>
  <c r="I108" i="26"/>
  <c r="D104" i="26"/>
  <c r="H102" i="26"/>
  <c r="H104" i="26" s="1"/>
  <c r="G102" i="26"/>
  <c r="G104" i="26" s="1"/>
  <c r="F102" i="26"/>
  <c r="F104" i="26" s="1"/>
  <c r="E102" i="26"/>
  <c r="E104" i="26" s="1"/>
  <c r="D102" i="26"/>
  <c r="C102" i="26"/>
  <c r="C104" i="26" s="1"/>
  <c r="I101" i="26"/>
  <c r="I100" i="26"/>
  <c r="I99" i="26"/>
  <c r="I98" i="26"/>
  <c r="I97" i="26"/>
  <c r="I96" i="26"/>
  <c r="I95" i="26"/>
  <c r="I94" i="26"/>
  <c r="I93" i="26"/>
  <c r="I92" i="26"/>
  <c r="I91" i="26"/>
  <c r="I90" i="26"/>
  <c r="H84" i="26"/>
  <c r="G84" i="26"/>
  <c r="F84" i="26"/>
  <c r="E84" i="26"/>
  <c r="D84" i="26"/>
  <c r="C84" i="26"/>
  <c r="I83" i="26"/>
  <c r="I82" i="26"/>
  <c r="I81" i="26"/>
  <c r="I80" i="26"/>
  <c r="I79" i="26"/>
  <c r="I78" i="26"/>
  <c r="I77" i="26"/>
  <c r="I76" i="26"/>
  <c r="H73" i="26"/>
  <c r="H86" i="26" s="1"/>
  <c r="G73" i="26"/>
  <c r="G86" i="26" s="1"/>
  <c r="F73" i="26"/>
  <c r="F86" i="26" s="1"/>
  <c r="E73" i="26"/>
  <c r="D73" i="26"/>
  <c r="D86" i="26" s="1"/>
  <c r="C73" i="26"/>
  <c r="C86" i="26" s="1"/>
  <c r="I72" i="26"/>
  <c r="I71" i="26"/>
  <c r="I70" i="26"/>
  <c r="I69" i="26"/>
  <c r="I68" i="26"/>
  <c r="H62" i="26"/>
  <c r="G62" i="26"/>
  <c r="F62" i="26"/>
  <c r="E62" i="26"/>
  <c r="D62" i="26"/>
  <c r="C62" i="26"/>
  <c r="I61" i="26"/>
  <c r="I60" i="26"/>
  <c r="I59" i="26"/>
  <c r="I58" i="26"/>
  <c r="I62" i="26" s="1"/>
  <c r="H55" i="26"/>
  <c r="G55" i="26"/>
  <c r="F55" i="26"/>
  <c r="E55" i="26"/>
  <c r="D55" i="26"/>
  <c r="C55" i="26"/>
  <c r="I54" i="26"/>
  <c r="I53" i="26"/>
  <c r="I52" i="26"/>
  <c r="I51" i="26"/>
  <c r="I50" i="26"/>
  <c r="I49" i="26"/>
  <c r="H46" i="26"/>
  <c r="H64" i="26" s="1"/>
  <c r="G46" i="26"/>
  <c r="F46" i="26"/>
  <c r="E46" i="26"/>
  <c r="E64" i="26" s="1"/>
  <c r="D46" i="26"/>
  <c r="C46" i="26"/>
  <c r="C64" i="26" s="1"/>
  <c r="I45" i="26"/>
  <c r="I44" i="26"/>
  <c r="I43" i="26"/>
  <c r="I42" i="26"/>
  <c r="I41" i="26"/>
  <c r="I40" i="26"/>
  <c r="I39" i="26"/>
  <c r="H34" i="26"/>
  <c r="G34" i="26"/>
  <c r="F34" i="26"/>
  <c r="E34" i="26"/>
  <c r="D34" i="26"/>
  <c r="C34" i="26"/>
  <c r="I32" i="26"/>
  <c r="I30" i="26"/>
  <c r="I29" i="26"/>
  <c r="I28" i="26"/>
  <c r="I27" i="26"/>
  <c r="I26" i="26"/>
  <c r="I25" i="26"/>
  <c r="I24" i="26"/>
  <c r="I21" i="26"/>
  <c r="I20" i="26"/>
  <c r="I19" i="26"/>
  <c r="I18" i="26"/>
  <c r="I17" i="26"/>
  <c r="I16" i="26"/>
  <c r="I15" i="26"/>
  <c r="I14" i="26"/>
  <c r="I13" i="26"/>
  <c r="I12" i="26"/>
  <c r="I11" i="26"/>
  <c r="I10" i="26"/>
  <c r="I9" i="26"/>
  <c r="I8" i="26"/>
  <c r="I7" i="26"/>
  <c r="I5" i="26"/>
  <c r="H182" i="26" l="1"/>
  <c r="I84" i="26"/>
  <c r="I102" i="26"/>
  <c r="I104" i="26" s="1"/>
  <c r="C118" i="26"/>
  <c r="I168" i="26"/>
  <c r="I154" i="26"/>
  <c r="I170" i="26"/>
  <c r="D64" i="26"/>
  <c r="D182" i="26" s="1"/>
  <c r="D188" i="26" s="1"/>
  <c r="C154" i="26"/>
  <c r="I34" i="26"/>
  <c r="F64" i="26"/>
  <c r="F118" i="26"/>
  <c r="E154" i="26"/>
  <c r="I46" i="26"/>
  <c r="I64" i="26" s="1"/>
  <c r="G64" i="26"/>
  <c r="G182" i="26" s="1"/>
  <c r="G188" i="26" s="1"/>
  <c r="E86" i="26"/>
  <c r="I73" i="26"/>
  <c r="I86" i="26" s="1"/>
  <c r="I182" i="26" s="1"/>
  <c r="I188" i="26" s="1"/>
  <c r="I55" i="26"/>
  <c r="I112" i="26"/>
  <c r="I118" i="26" s="1"/>
  <c r="I152" i="26"/>
  <c r="C182" i="26"/>
  <c r="C188" i="26" s="1"/>
  <c r="F182" i="26"/>
  <c r="F188" i="26" s="1"/>
  <c r="E182" i="26"/>
  <c r="E188" i="26" s="1"/>
  <c r="H188" i="26"/>
  <c r="C20" i="6"/>
  <c r="B20" i="6"/>
  <c r="C19" i="6"/>
  <c r="B19" i="6"/>
  <c r="C18" i="6"/>
  <c r="B18" i="6"/>
  <c r="C17" i="6"/>
  <c r="B17" i="6"/>
  <c r="C16" i="6"/>
  <c r="B16" i="6"/>
  <c r="C15" i="6"/>
  <c r="B15" i="6"/>
  <c r="B82" i="10" l="1"/>
  <c r="B80" i="10"/>
  <c r="B168" i="8"/>
  <c r="C168" i="8"/>
  <c r="C136" i="7"/>
  <c r="C128" i="7"/>
  <c r="C31" i="6"/>
  <c r="C29" i="6"/>
  <c r="C28" i="6"/>
  <c r="C27" i="6"/>
  <c r="C37" i="23" l="1"/>
  <c r="C30" i="23"/>
  <c r="C41" i="23"/>
  <c r="B16" i="24"/>
  <c r="B15" i="23"/>
  <c r="C94" i="7"/>
  <c r="C96" i="7"/>
  <c r="B99" i="7"/>
  <c r="B98" i="7"/>
  <c r="B97" i="7"/>
  <c r="B96" i="7"/>
  <c r="B95" i="7"/>
  <c r="B94" i="7"/>
  <c r="B78" i="7"/>
  <c r="C62" i="10"/>
  <c r="C61" i="10"/>
  <c r="C60" i="10"/>
  <c r="C59" i="10"/>
  <c r="C58" i="10"/>
  <c r="C57" i="10"/>
  <c r="B62" i="10"/>
  <c r="B61" i="10"/>
  <c r="B60" i="10"/>
  <c r="B59" i="10"/>
  <c r="B58" i="10"/>
  <c r="B57" i="10"/>
  <c r="C92" i="10"/>
  <c r="B92" i="10"/>
  <c r="C18" i="23" l="1"/>
  <c r="B63" i="23" l="1"/>
  <c r="B41" i="23"/>
  <c r="B37" i="23"/>
  <c r="B18" i="23"/>
  <c r="C32" i="23"/>
  <c r="B32" i="23"/>
  <c r="B170" i="8" l="1"/>
  <c r="B169" i="8"/>
  <c r="B167" i="8"/>
  <c r="B20" i="8" s="1"/>
  <c r="B166" i="8"/>
  <c r="B165" i="8"/>
  <c r="B164" i="8"/>
  <c r="B163" i="8"/>
  <c r="C167" i="8"/>
  <c r="C20" i="8" s="1"/>
  <c r="C21" i="8"/>
  <c r="B21" i="8"/>
  <c r="C165" i="8"/>
  <c r="C164" i="8"/>
  <c r="C109" i="8"/>
  <c r="B109" i="8"/>
  <c r="B111" i="8"/>
  <c r="B110" i="8"/>
  <c r="B108" i="8"/>
  <c r="B107" i="8"/>
  <c r="B106" i="8"/>
  <c r="B105" i="8"/>
  <c r="C107" i="8"/>
  <c r="C106" i="8"/>
  <c r="B71" i="8"/>
  <c r="B70" i="8"/>
  <c r="B69" i="8"/>
  <c r="B68" i="8"/>
  <c r="B67" i="8"/>
  <c r="B66" i="8"/>
  <c r="C68" i="8"/>
  <c r="C67" i="8"/>
  <c r="B34" i="8"/>
  <c r="B33" i="8"/>
  <c r="B32" i="8"/>
  <c r="B31" i="8"/>
  <c r="B30" i="8"/>
  <c r="B29" i="8"/>
  <c r="C31" i="8"/>
  <c r="C30" i="8"/>
  <c r="B203" i="8"/>
  <c r="B193" i="8"/>
  <c r="B183" i="8"/>
  <c r="B160" i="8"/>
  <c r="B151" i="8"/>
  <c r="B142" i="8"/>
  <c r="B133" i="8"/>
  <c r="B123" i="8"/>
  <c r="B83" i="8"/>
  <c r="B92" i="8"/>
  <c r="B101" i="8"/>
  <c r="B63" i="8"/>
  <c r="B54" i="8"/>
  <c r="B45" i="8"/>
  <c r="B135" i="9"/>
  <c r="B134" i="9"/>
  <c r="B133" i="9"/>
  <c r="B132" i="9"/>
  <c r="B131" i="9"/>
  <c r="B130" i="9"/>
  <c r="C132" i="9"/>
  <c r="C131" i="9"/>
  <c r="B118" i="9"/>
  <c r="B32" i="9"/>
  <c r="B31" i="9"/>
  <c r="B30" i="9"/>
  <c r="B29" i="9"/>
  <c r="B28" i="9"/>
  <c r="B27" i="9"/>
  <c r="C29" i="9"/>
  <c r="C28" i="9"/>
  <c r="B88" i="9"/>
  <c r="B87" i="9"/>
  <c r="B86" i="9"/>
  <c r="B85" i="9"/>
  <c r="B84" i="9"/>
  <c r="B83" i="9"/>
  <c r="C85" i="9"/>
  <c r="C84" i="9"/>
  <c r="B183" i="9"/>
  <c r="B174" i="9"/>
  <c r="B165" i="9"/>
  <c r="B156" i="9"/>
  <c r="B147" i="9"/>
  <c r="B127" i="9"/>
  <c r="B109" i="9"/>
  <c r="B100" i="9"/>
  <c r="B80" i="9"/>
  <c r="B71" i="9"/>
  <c r="B62" i="9"/>
  <c r="B53" i="9"/>
  <c r="B44" i="9"/>
  <c r="B99" i="1"/>
  <c r="B98" i="1"/>
  <c r="B97" i="1"/>
  <c r="B96" i="1"/>
  <c r="B95" i="1"/>
  <c r="B94" i="1"/>
  <c r="C96" i="1"/>
  <c r="C95" i="1"/>
  <c r="B79" i="1"/>
  <c r="B78" i="1"/>
  <c r="B77" i="1"/>
  <c r="B76" i="1"/>
  <c r="B75" i="1"/>
  <c r="B74" i="1"/>
  <c r="C76" i="1"/>
  <c r="C75" i="1"/>
  <c r="B33" i="1"/>
  <c r="B21" i="1" s="1"/>
  <c r="B32" i="1"/>
  <c r="B20" i="1" s="1"/>
  <c r="B31" i="1"/>
  <c r="B19" i="1" s="1"/>
  <c r="B30" i="1"/>
  <c r="B18" i="1" s="1"/>
  <c r="B29" i="1"/>
  <c r="B17" i="1" s="1"/>
  <c r="B28" i="1"/>
  <c r="B16" i="1" s="1"/>
  <c r="C30" i="1"/>
  <c r="C29" i="1"/>
  <c r="B128" i="1"/>
  <c r="B119" i="1"/>
  <c r="B110" i="1"/>
  <c r="B90" i="1"/>
  <c r="B71" i="1"/>
  <c r="B62" i="1"/>
  <c r="B53" i="1"/>
  <c r="B44" i="1"/>
  <c r="B70" i="12"/>
  <c r="B69" i="12"/>
  <c r="B68" i="12"/>
  <c r="B67" i="12"/>
  <c r="B66" i="12"/>
  <c r="B65" i="12"/>
  <c r="C67" i="12"/>
  <c r="C66" i="12"/>
  <c r="B32" i="12"/>
  <c r="B20" i="12" s="1"/>
  <c r="B31" i="12"/>
  <c r="B19" i="12" s="1"/>
  <c r="B30" i="12"/>
  <c r="B29" i="12"/>
  <c r="B17" i="12" s="1"/>
  <c r="B28" i="12"/>
  <c r="B16" i="12" s="1"/>
  <c r="B27" i="12"/>
  <c r="C29" i="12"/>
  <c r="C28" i="12"/>
  <c r="B127" i="12"/>
  <c r="B118" i="12"/>
  <c r="B109" i="12"/>
  <c r="B100" i="12"/>
  <c r="B91" i="12"/>
  <c r="B82" i="12"/>
  <c r="B62" i="12"/>
  <c r="B53" i="12"/>
  <c r="B44" i="12"/>
  <c r="B150" i="7"/>
  <c r="C118" i="7"/>
  <c r="C19" i="7" s="1"/>
  <c r="B118" i="7"/>
  <c r="B19" i="7" s="1"/>
  <c r="B119" i="7"/>
  <c r="B117" i="7"/>
  <c r="C117" i="7"/>
  <c r="C120" i="7"/>
  <c r="C119" i="7"/>
  <c r="C116" i="7"/>
  <c r="C115" i="7"/>
  <c r="C114" i="7"/>
  <c r="B120" i="7"/>
  <c r="B116" i="7"/>
  <c r="B115" i="7"/>
  <c r="C95" i="7"/>
  <c r="C32" i="7"/>
  <c r="B32" i="7"/>
  <c r="C31" i="7"/>
  <c r="B31" i="7"/>
  <c r="C30" i="7"/>
  <c r="B30" i="7"/>
  <c r="C29" i="7"/>
  <c r="B29" i="7"/>
  <c r="C28" i="7"/>
  <c r="B28" i="7"/>
  <c r="C27" i="7"/>
  <c r="B27" i="7"/>
  <c r="B79" i="7"/>
  <c r="C89" i="7"/>
  <c r="B89" i="7"/>
  <c r="B43" i="7"/>
  <c r="B52" i="7"/>
  <c r="B61" i="7"/>
  <c r="B70" i="7"/>
  <c r="B111" i="7"/>
  <c r="B132" i="7"/>
  <c r="B141" i="7"/>
  <c r="B159" i="7"/>
  <c r="B28" i="10"/>
  <c r="B16" i="10" s="1"/>
  <c r="B29" i="10"/>
  <c r="B30" i="10"/>
  <c r="B18" i="10" s="1"/>
  <c r="B31" i="10"/>
  <c r="B19" i="10" s="1"/>
  <c r="B32" i="10"/>
  <c r="B20" i="10" s="1"/>
  <c r="C32" i="10"/>
  <c r="C31" i="10"/>
  <c r="C30" i="10"/>
  <c r="C29" i="10"/>
  <c r="C28" i="10"/>
  <c r="B27" i="10"/>
  <c r="B15" i="10" s="1"/>
  <c r="B83" i="10"/>
  <c r="B74" i="10"/>
  <c r="B53" i="10"/>
  <c r="B44" i="10"/>
  <c r="B33" i="6"/>
  <c r="C17" i="1" l="1"/>
  <c r="B33" i="9"/>
  <c r="C18" i="1"/>
  <c r="B22" i="1"/>
  <c r="B15" i="12"/>
  <c r="C16" i="12"/>
  <c r="B18" i="12"/>
  <c r="C17" i="12"/>
  <c r="B21" i="12"/>
  <c r="B17" i="10"/>
  <c r="B21" i="10" s="1"/>
  <c r="C17" i="8"/>
  <c r="B22" i="8"/>
  <c r="B23" i="8"/>
  <c r="B171" i="8"/>
  <c r="B18" i="8"/>
  <c r="B16" i="8"/>
  <c r="B19" i="8"/>
  <c r="B17" i="8"/>
  <c r="C18" i="8"/>
  <c r="B112" i="8"/>
  <c r="B72" i="8"/>
  <c r="B35" i="8"/>
  <c r="B16" i="9"/>
  <c r="B20" i="9"/>
  <c r="B18" i="9"/>
  <c r="B136" i="9"/>
  <c r="B15" i="9"/>
  <c r="B19" i="9"/>
  <c r="B17" i="9"/>
  <c r="C17" i="9"/>
  <c r="C16" i="9"/>
  <c r="B89" i="9"/>
  <c r="B100" i="1"/>
  <c r="B80" i="1"/>
  <c r="B34" i="1"/>
  <c r="B71" i="12"/>
  <c r="B33" i="12"/>
  <c r="B114" i="7"/>
  <c r="B121" i="7" s="1"/>
  <c r="B16" i="7"/>
  <c r="B21" i="7"/>
  <c r="B18" i="7"/>
  <c r="B17" i="7"/>
  <c r="C16" i="7"/>
  <c r="C17" i="7"/>
  <c r="B20" i="7"/>
  <c r="B100" i="7"/>
  <c r="B33" i="7"/>
  <c r="C17" i="10"/>
  <c r="C16" i="10"/>
  <c r="B63" i="10"/>
  <c r="B33" i="10"/>
  <c r="B21" i="6"/>
  <c r="C28" i="1"/>
  <c r="C32" i="1"/>
  <c r="C33" i="1"/>
  <c r="B15" i="7" l="1"/>
  <c r="B22" i="7" s="1"/>
  <c r="B24" i="8"/>
  <c r="B21" i="9"/>
  <c r="C21" i="6"/>
  <c r="C31" i="1"/>
  <c r="B30" i="24" l="1"/>
  <c r="B44" i="24" l="1"/>
  <c r="B27" i="24"/>
  <c r="B22" i="24"/>
  <c r="B60" i="24" s="1"/>
  <c r="C130" i="9"/>
  <c r="C133" i="9"/>
  <c r="C134" i="9"/>
  <c r="C135" i="9"/>
  <c r="C94" i="1"/>
  <c r="C97" i="1"/>
  <c r="C98" i="1"/>
  <c r="C99" i="1"/>
  <c r="C132" i="7"/>
  <c r="B42" i="23" l="1"/>
  <c r="C42" i="23"/>
  <c r="B53" i="23"/>
  <c r="C53" i="23"/>
  <c r="C49" i="23"/>
  <c r="B49" i="23"/>
  <c r="B48" i="24" l="1"/>
  <c r="B40" i="24"/>
  <c r="B64" i="24" l="1"/>
  <c r="B23" i="23" l="1"/>
  <c r="B34" i="23" s="1"/>
  <c r="B57" i="23" l="1"/>
  <c r="B61" i="23" s="1"/>
  <c r="C77" i="1"/>
  <c r="C19" i="1" s="1"/>
  <c r="C78" i="1"/>
  <c r="C20" i="1" s="1"/>
  <c r="C79" i="1"/>
  <c r="C21" i="1" s="1"/>
  <c r="C74" i="1"/>
  <c r="C27" i="12"/>
  <c r="C34" i="8" l="1"/>
  <c r="C33" i="8"/>
  <c r="C32" i="8"/>
  <c r="C29" i="8"/>
  <c r="C88" i="9"/>
  <c r="C87" i="9"/>
  <c r="C86" i="9"/>
  <c r="C83" i="9"/>
  <c r="C127" i="9"/>
  <c r="C70" i="12" l="1"/>
  <c r="C69" i="12"/>
  <c r="C68" i="12"/>
  <c r="C65" i="12"/>
  <c r="C15" i="12" s="1"/>
  <c r="C127" i="12"/>
  <c r="C27" i="10"/>
  <c r="C170" i="8" l="1"/>
  <c r="C169" i="8"/>
  <c r="C166" i="8"/>
  <c r="C163" i="8"/>
  <c r="C111" i="8"/>
  <c r="C110" i="8"/>
  <c r="C108" i="8"/>
  <c r="C105" i="8"/>
  <c r="C71" i="8"/>
  <c r="C70" i="8"/>
  <c r="C69" i="8"/>
  <c r="C66" i="8"/>
  <c r="C16" i="1"/>
  <c r="C32" i="12"/>
  <c r="C20" i="12" s="1"/>
  <c r="C31" i="12"/>
  <c r="C19" i="12" s="1"/>
  <c r="C30" i="12"/>
  <c r="C18" i="12" s="1"/>
  <c r="C133" i="8"/>
  <c r="C147" i="9"/>
  <c r="C156" i="9"/>
  <c r="C165" i="9"/>
  <c r="C174" i="9"/>
  <c r="C183" i="9"/>
  <c r="C100" i="9"/>
  <c r="C109" i="9"/>
  <c r="C118" i="9"/>
  <c r="C110" i="1"/>
  <c r="C119" i="1"/>
  <c r="C128" i="1"/>
  <c r="C90" i="1"/>
  <c r="C183" i="8"/>
  <c r="C193" i="8"/>
  <c r="C203" i="8"/>
  <c r="C118" i="12"/>
  <c r="C109" i="12"/>
  <c r="C100" i="12"/>
  <c r="C91" i="12"/>
  <c r="C82" i="12"/>
  <c r="C53" i="12"/>
  <c r="C159" i="7"/>
  <c r="C99" i="7"/>
  <c r="C98" i="7"/>
  <c r="C97" i="7"/>
  <c r="C18" i="7" s="1"/>
  <c r="C21" i="12" l="1"/>
  <c r="C11" i="23" s="1"/>
  <c r="C22" i="8"/>
  <c r="C23" i="8"/>
  <c r="C21" i="7"/>
  <c r="C16" i="8"/>
  <c r="C19" i="8"/>
  <c r="C136" i="9"/>
  <c r="C171" i="8"/>
  <c r="C89" i="9"/>
  <c r="C100" i="1"/>
  <c r="C80" i="1"/>
  <c r="C71" i="12"/>
  <c r="C15" i="7"/>
  <c r="C70" i="7"/>
  <c r="C24" i="8" l="1"/>
  <c r="C14" i="23" s="1"/>
  <c r="C22" i="1"/>
  <c r="C12" i="23" s="1"/>
  <c r="C71" i="1"/>
  <c r="C44" i="12" l="1"/>
  <c r="C27" i="9"/>
  <c r="C15" i="9" s="1"/>
  <c r="C30" i="9"/>
  <c r="C18" i="9" s="1"/>
  <c r="C31" i="9"/>
  <c r="C19" i="9" s="1"/>
  <c r="C62" i="12" l="1"/>
  <c r="C32" i="9"/>
  <c r="C20" i="9" s="1"/>
  <c r="C80" i="9"/>
  <c r="C71" i="9"/>
  <c r="C62" i="9"/>
  <c r="C53" i="9"/>
  <c r="C44" i="9"/>
  <c r="C62" i="1"/>
  <c r="C53" i="1"/>
  <c r="C44" i="1"/>
  <c r="C53" i="10"/>
  <c r="C44" i="10"/>
  <c r="C83" i="10"/>
  <c r="C74" i="10"/>
  <c r="C160" i="8"/>
  <c r="C151" i="8"/>
  <c r="C142" i="8"/>
  <c r="C123" i="8"/>
  <c r="C101" i="8"/>
  <c r="C92" i="8"/>
  <c r="C83" i="8"/>
  <c r="C63" i="8"/>
  <c r="C54" i="8"/>
  <c r="C45" i="8"/>
  <c r="C150" i="7"/>
  <c r="C141" i="7"/>
  <c r="C20" i="7"/>
  <c r="C111" i="7"/>
  <c r="C79" i="7"/>
  <c r="C61" i="7"/>
  <c r="C52" i="7"/>
  <c r="C43" i="7"/>
  <c r="C112" i="8" l="1"/>
  <c r="C18" i="10" l="1"/>
  <c r="C19" i="10"/>
  <c r="C20" i="10"/>
  <c r="C15" i="10"/>
  <c r="C34" i="1" l="1"/>
  <c r="C8" i="23"/>
  <c r="C33" i="6"/>
  <c r="C33" i="12" l="1"/>
  <c r="C63" i="10"/>
  <c r="C33" i="10"/>
  <c r="C33" i="9"/>
  <c r="C72" i="8"/>
  <c r="C35" i="8"/>
  <c r="C121" i="7"/>
  <c r="C100" i="7"/>
  <c r="C33" i="7"/>
  <c r="C21" i="10" l="1"/>
  <c r="C9" i="23" s="1"/>
  <c r="C21" i="9"/>
  <c r="C13" i="23" s="1"/>
  <c r="C22" i="7"/>
  <c r="C10" i="23" s="1"/>
  <c r="C15" i="23" l="1"/>
  <c r="C23" i="23" s="1"/>
  <c r="C34" i="23" s="1"/>
  <c r="C57" i="23" s="1"/>
  <c r="C61" i="23" s="1"/>
  <c r="C63"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15" authorId="0" shapeId="0" xr:uid="{69327081-EB82-408D-BD5C-C4DA8A974090}">
      <text>
        <r>
          <rPr>
            <b/>
            <sz val="9"/>
            <color indexed="81"/>
            <rFont val="Tahoma"/>
            <family val="2"/>
          </rPr>
          <t>David Cooper:</t>
        </r>
        <r>
          <rPr>
            <sz val="9"/>
            <color indexed="81"/>
            <rFont val="Tahoma"/>
            <family val="2"/>
          </rPr>
          <t xml:space="preserve">
Formula adjusted by 1 to agree
 </t>
        </r>
      </text>
    </comment>
  </commentList>
</comments>
</file>

<file path=xl/sharedStrings.xml><?xml version="1.0" encoding="utf-8"?>
<sst xmlns="http://schemas.openxmlformats.org/spreadsheetml/2006/main" count="1319" uniqueCount="684">
  <si>
    <t>Summary</t>
  </si>
  <si>
    <t>Income</t>
  </si>
  <si>
    <t>Employee costs</t>
  </si>
  <si>
    <t>Capital charges</t>
  </si>
  <si>
    <t>£000</t>
  </si>
  <si>
    <t xml:space="preserve">Net Cost </t>
  </si>
  <si>
    <t>Area of Responsibility included in Summary:</t>
  </si>
  <si>
    <t>LEADER OF THE COUNCIL PORTFOLIO</t>
  </si>
  <si>
    <t>Council Leader</t>
  </si>
  <si>
    <t>Chichester District Council</t>
  </si>
  <si>
    <t>Tel: 01798 342948</t>
  </si>
  <si>
    <t>Email: elintill@chichester.gov.uk</t>
  </si>
  <si>
    <t>PLANNING SERVICES PORTFOLIO</t>
  </si>
  <si>
    <t>Tel: 01243 514034</t>
  </si>
  <si>
    <t>Development Management</t>
  </si>
  <si>
    <t>Planning Policy</t>
  </si>
  <si>
    <t>Environmental Protection</t>
  </si>
  <si>
    <t>CONTENTS</t>
  </si>
  <si>
    <t>Introduction</t>
  </si>
  <si>
    <t>Leader of the Council</t>
  </si>
  <si>
    <t>Budget Analysis by Portfolio:</t>
  </si>
  <si>
    <t>Budget</t>
  </si>
  <si>
    <t>Place</t>
  </si>
  <si>
    <t>Culture</t>
  </si>
  <si>
    <t>Communities</t>
  </si>
  <si>
    <t>Housing</t>
  </si>
  <si>
    <t>Financial Services</t>
  </si>
  <si>
    <t>Business Support</t>
  </si>
  <si>
    <t>ICT</t>
  </si>
  <si>
    <t>Chichester Contract Services</t>
  </si>
  <si>
    <t>Cllr Mr Peter Wilding</t>
  </si>
  <si>
    <t xml:space="preserve">Tel: 01428 707324 </t>
  </si>
  <si>
    <t xml:space="preserve">Email: pwilding@chichester.gov.uk </t>
  </si>
  <si>
    <t>Property and Growth</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</si>
  <si>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</si>
  <si>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</si>
  <si>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</si>
  <si>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</si>
  <si>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</si>
  <si>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</si>
  <si>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</si>
  <si>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</si>
  <si>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</si>
  <si>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</si>
  <si>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</si>
  <si>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</si>
  <si>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</si>
  <si>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</si>
  <si>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</si>
  <si>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</si>
  <si>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</si>
  <si>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</si>
  <si>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</si>
  <si>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</si>
  <si>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</si>
  <si>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</si>
  <si>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Audit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</si>
  <si>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</si>
  <si>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</si>
  <si>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</si>
  <si>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</si>
  <si>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</si>
  <si>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</si>
  <si>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</si>
  <si>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</si>
  <si>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</si>
  <si>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</si>
  <si>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</si>
  <si>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</si>
  <si>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</si>
  <si>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</si>
  <si>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</si>
  <si>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</si>
  <si>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</si>
  <si>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</si>
  <si>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</si>
  <si>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</si>
  <si>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</si>
  <si>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</si>
  <si>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</si>
  <si>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</si>
  <si>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</si>
  <si>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</si>
  <si>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</si>
  <si>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</si>
  <si>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</si>
  <si>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</si>
  <si>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</si>
  <si>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Community Services and Culture</t>
  </si>
  <si>
    <t>Growth, Place and Regeneration</t>
  </si>
  <si>
    <t>Housing, Communications, Licensing and Events</t>
  </si>
  <si>
    <t>Deputy Leader and Cabinet Member for Planning</t>
  </si>
  <si>
    <t>Cabinet Member for Community Services and Culture</t>
  </si>
  <si>
    <t>COMMUNITY SERVICES AND CULTURE PORTFOLIO</t>
  </si>
  <si>
    <t>Cllr Roy Briscoe</t>
  </si>
  <si>
    <t>Email: rbriscoe@chichester.gov.uk</t>
  </si>
  <si>
    <t>Cllr Susan Taylor</t>
  </si>
  <si>
    <t>Cllr Eileen Lintill</t>
  </si>
  <si>
    <t>Cllr Penny Plant</t>
  </si>
  <si>
    <t>Tel:  01243 575031</t>
  </si>
  <si>
    <t xml:space="preserve">Email: pplant@chichester.gov.uk </t>
  </si>
  <si>
    <t>Cabinet Member for Environment and Chichester Contract Services</t>
  </si>
  <si>
    <t>GROWTH, PLACE AND REGENERATION PORTFOLIO</t>
  </si>
  <si>
    <t xml:space="preserve">Cabinet Member for Growth, Place and Regeneration </t>
  </si>
  <si>
    <t>Local Partnerships</t>
  </si>
  <si>
    <t>Communications</t>
  </si>
  <si>
    <t>Health Protection</t>
  </si>
  <si>
    <t>Parks and Open Spaces</t>
  </si>
  <si>
    <t>Planning Services</t>
  </si>
  <si>
    <t>Environment Services and Chichester Contract Services</t>
  </si>
  <si>
    <t>Finance, Corporate Services and Revenues and Benefits</t>
  </si>
  <si>
    <t>Bus Shelters</t>
  </si>
  <si>
    <t>Promotion and Events</t>
  </si>
  <si>
    <t>Licensing &amp; Events</t>
  </si>
  <si>
    <t xml:space="preserve">Email: staylor@chichester.gov.uk </t>
  </si>
  <si>
    <t>Health and Wellbeing</t>
  </si>
  <si>
    <t>Tel: 07877070591</t>
  </si>
  <si>
    <t>Cllr Tony Dignum</t>
  </si>
  <si>
    <t>Email: tdignum@chichester.gov.uk</t>
  </si>
  <si>
    <t>Tel: 01243 538585</t>
  </si>
  <si>
    <t>Cllr Alan Sutton</t>
  </si>
  <si>
    <t xml:space="preserve">Email: asutton@chichester.gov.uk </t>
  </si>
  <si>
    <t>Tel: 01798 342452</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</si>
  <si>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</si>
  <si>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</si>
  <si>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The detailed budget preparation allows for some variations between budget centres which, when aggregated for the whole of the General Fund, have a neutral effect.  These adjustments include:</t>
  </si>
  <si>
    <r>
      <t>·</t>
    </r>
    <r>
      <rPr>
        <sz val="7"/>
        <color theme="1"/>
        <rFont val="Times New Roman"/>
        <family val="1"/>
      </rPr>
      <t xml:space="preserve">       </t>
    </r>
    <r>
      <rPr>
        <sz val="10"/>
        <color theme="1"/>
        <rFont val="Arial"/>
        <family val="2"/>
      </rPr>
      <t>Approved virements between or within service budgets.  The detailed estimates include some minor virements, requested by budget managers, which have no significant impact on the overall level of service provision.</t>
    </r>
  </si>
  <si>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</si>
  <si>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</si>
  <si>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</si>
  <si>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</si>
  <si>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</si>
  <si>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J. Ward CPFA</t>
  </si>
  <si>
    <t>Director of Corporate Services</t>
  </si>
  <si>
    <t>Leader</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</si>
  <si>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</si>
  <si>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</si>
  <si>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</si>
  <si>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</si>
  <si>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</si>
  <si>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</si>
  <si>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</si>
  <si>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Notional transactions for comparative and Accounting Code of Practice purposes</t>
  </si>
  <si>
    <t>General Fund Reserve</t>
  </si>
  <si>
    <t>Major Variations</t>
  </si>
  <si>
    <t>Expenditure budget increases</t>
  </si>
  <si>
    <t>Expenditure budget decreases</t>
  </si>
  <si>
    <t>Additional income</t>
  </si>
  <si>
    <t>Service Efficiencies</t>
  </si>
  <si>
    <t>Lower Tier Services Grant</t>
  </si>
  <si>
    <t>Other minor variations (net)</t>
  </si>
  <si>
    <t>Budget Requirement (excluding decrease in NHB)</t>
  </si>
  <si>
    <t>NHB (movement in year)</t>
  </si>
  <si>
    <t>Financial Settlement related grants</t>
  </si>
  <si>
    <t>Rural Services Delivery Grant</t>
  </si>
  <si>
    <t>Other Grants</t>
  </si>
  <si>
    <t>Sales, Fees and Charges Compensation Scheme</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</si>
  <si>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</si>
  <si>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</si>
  <si>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</si>
  <si>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</si>
  <si>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</si>
  <si>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</si>
  <si>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</si>
  <si>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</si>
  <si>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</si>
  <si>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District Council budget requirement before external support</t>
  </si>
  <si>
    <t>Council Tax Base</t>
  </si>
  <si>
    <t>Average Band D Council Tax</t>
  </si>
  <si>
    <t xml:space="preserve">Net transfer to (+) or from(-) reserves </t>
  </si>
  <si>
    <t>Percentage increase</t>
  </si>
  <si>
    <t>Collection Fund deficit (NDR) (+) / surplus (-)</t>
  </si>
  <si>
    <t>Collection Fund (Council Tax) deficit (+) / surplus (-)</t>
  </si>
  <si>
    <t>Amount required from Council Tax payers</t>
  </si>
  <si>
    <t>Items not funded by Council Tax</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</si>
  <si>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</si>
  <si>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</si>
  <si>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</si>
  <si>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</si>
  <si>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</si>
  <si>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</si>
  <si>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</si>
  <si>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</si>
  <si>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</si>
  <si>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</si>
  <si>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</si>
  <si>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</si>
  <si>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2022-23</t>
  </si>
  <si>
    <t>Budget
2022/23</t>
  </si>
  <si>
    <t>Expenditure Budget Increases</t>
  </si>
  <si>
    <t>Expenditure Budget Decreases</t>
  </si>
  <si>
    <t>Project</t>
  </si>
  <si>
    <t>2022/23
£</t>
  </si>
  <si>
    <t>2023/24
£</t>
  </si>
  <si>
    <t>2024/25
£</t>
  </si>
  <si>
    <t xml:space="preserve">2025/26       £    </t>
  </si>
  <si>
    <t xml:space="preserve">2026/27       £    </t>
  </si>
  <si>
    <t>Total
£</t>
  </si>
  <si>
    <t>GROWTH, PLACE &amp; REGENERATION</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</si>
  <si>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</si>
  <si>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</si>
  <si>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</si>
  <si>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</si>
  <si>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</si>
  <si>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</si>
  <si>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</si>
  <si>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</si>
  <si>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</si>
  <si>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</si>
  <si>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</si>
  <si>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</si>
  <si>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</si>
  <si>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</si>
  <si>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</si>
  <si>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</si>
  <si>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</si>
  <si>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</si>
  <si>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</si>
  <si>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</si>
  <si>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</si>
  <si>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</si>
  <si>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</si>
  <si>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</si>
  <si>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</si>
  <si>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</si>
  <si>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</si>
  <si>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</si>
  <si>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</si>
  <si>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</si>
  <si>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</si>
  <si>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</si>
  <si>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</si>
  <si>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</si>
  <si>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</si>
  <si>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</si>
  <si>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</si>
  <si>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</si>
  <si>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</si>
  <si>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</si>
  <si>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</si>
  <si>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</si>
  <si>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</si>
  <si>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</si>
  <si>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</si>
  <si>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</si>
  <si>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</si>
  <si>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</si>
  <si>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ADC Car Park Year 3 - Essential Upgrade Vehicle Perimeter Barriers</t>
  </si>
  <si>
    <t>ADC Car Park Years 1 &amp; 2 - Structural Replacement</t>
  </si>
  <si>
    <t>Electrical Distribution Boards</t>
  </si>
  <si>
    <t>Back Lane Petworth</t>
  </si>
  <si>
    <t>Bracklesham Bay Public Convenience</t>
  </si>
  <si>
    <t>Itchenor Public Convenience</t>
  </si>
  <si>
    <t>Lifeboat Station Public Convenience</t>
  </si>
  <si>
    <t>Wisborough Green</t>
  </si>
  <si>
    <t>Hillfield Selsey</t>
  </si>
  <si>
    <t>Kingfisher Parade, East Wittering</t>
  </si>
  <si>
    <t>Marine Drive East Wittering Public Convenience</t>
  </si>
  <si>
    <t>Northgate Chichester Public Convenience</t>
  </si>
  <si>
    <t>Pay and Display machines</t>
  </si>
  <si>
    <t>Pay on Foot</t>
  </si>
  <si>
    <t>Replacement lighting on &amp; off Street</t>
  </si>
  <si>
    <t>Priory Park Public Convenience</t>
  </si>
  <si>
    <t>Resurfacing and re-lining of car parks</t>
  </si>
  <si>
    <t>Public conveniences - Wallgate Replacement programme</t>
  </si>
  <si>
    <t>Place Total</t>
  </si>
  <si>
    <t>GROWTH, PLACE &amp; REGENERATION TOTAL</t>
  </si>
  <si>
    <t>COMMUNITY SERVICES &amp; CULTURE</t>
  </si>
  <si>
    <t>Oaklands Park - Stadium</t>
  </si>
  <si>
    <t>Culture Total</t>
  </si>
  <si>
    <t>Community Services</t>
  </si>
  <si>
    <t>CCTV - Camera Replacement Costs</t>
  </si>
  <si>
    <t>Oaklands Park - Power wash / reline</t>
  </si>
  <si>
    <t>Oaklands Park - Resurface Tennis Courts</t>
  </si>
  <si>
    <t>Community Services Total</t>
  </si>
  <si>
    <t>COMMUNITY SERVICES &amp; CULTURE TOTAL</t>
  </si>
  <si>
    <t>PLANNING SERVICES</t>
  </si>
  <si>
    <t>Planning</t>
  </si>
  <si>
    <t xml:space="preserve">EPH - Folding machine </t>
  </si>
  <si>
    <t>PLANNING SERVICES TOTAL</t>
  </si>
  <si>
    <t>HOUSING, COMMUNICATIONS, LICENSING &amp; EVENTS</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</si>
  <si>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</si>
  <si>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</si>
  <si>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</si>
  <si>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</si>
  <si>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</si>
  <si>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</si>
  <si>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</si>
  <si>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</si>
  <si>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</si>
  <si>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</si>
  <si>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HOUSING, COMMUNICATIONS, LICENSING &amp; EVENTS TOTAL</t>
  </si>
  <si>
    <t>FINANCE, CORPORATE SERVICES, REVENUES &amp; BENEFITS</t>
  </si>
  <si>
    <t>Income System  - BI Annual Software Upgrade</t>
  </si>
  <si>
    <t>FMS system upgrade - implementation of 3 new modules</t>
  </si>
  <si>
    <t>Financial Services Total</t>
  </si>
  <si>
    <t>IT &amp; Facilities</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</si>
  <si>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</si>
  <si>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</si>
  <si>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</si>
  <si>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</si>
  <si>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</si>
  <si>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</si>
  <si>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</si>
  <si>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</si>
  <si>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</si>
  <si>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</si>
  <si>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</si>
  <si>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</si>
  <si>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</si>
  <si>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</si>
  <si>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</si>
  <si>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</si>
  <si>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</si>
  <si>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</si>
  <si>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</si>
  <si>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</si>
  <si>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</si>
  <si>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</si>
  <si>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</si>
  <si>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</si>
  <si>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</si>
  <si>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</si>
  <si>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</si>
  <si>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t>
  </si>
  <si>
    <t>EPH - Access / door control system</t>
  </si>
  <si>
    <t>EPH - AHU Plant Refurbishment / Replacement</t>
  </si>
  <si>
    <t>EPH - Auto door replacement</t>
  </si>
  <si>
    <t>EPH - CCTV Replacement</t>
  </si>
  <si>
    <t>EPH - Electricity distribution boards &amp; cables</t>
  </si>
  <si>
    <t>EPH - Fire alarm &amp; electric lighting</t>
  </si>
  <si>
    <t>EPH - Flat roof repairs</t>
  </si>
  <si>
    <t>EPH - Floor Finishes</t>
  </si>
  <si>
    <t>EPH - Lift Replacement</t>
  </si>
  <si>
    <t>EPH - Members Kitchen Refurbishment</t>
  </si>
  <si>
    <t>EPH - New Boiler Plant</t>
  </si>
  <si>
    <t>EPH - Office Furniture &amp; Chairs</t>
  </si>
  <si>
    <t>EPH - UPS batteries</t>
  </si>
  <si>
    <t>EPH - Pitched roof repairs</t>
  </si>
  <si>
    <t>NWOW - EPH Air Conditioning Replacement</t>
  </si>
  <si>
    <t>NWOW - EPH Internal Floors &amp; Ceilings</t>
  </si>
  <si>
    <t>NWOW - EPH Lighting Replacement</t>
  </si>
  <si>
    <t>FINANCE, CORPORATE SERVICES, REVENUES &amp; BENEFITS TOTAL</t>
  </si>
  <si>
    <t>ENVIRONMENT SERVICES &amp; CCS</t>
  </si>
  <si>
    <t>AC Unit for Air Quality Monitoring Station (Stockbridge)</t>
  </si>
  <si>
    <t>2 x nitrogen dioxide analyser (Orchard St &amp; Stockbridge), gas cylinder</t>
  </si>
  <si>
    <t>Air Quality Monitoring Station Westhampnett Road</t>
  </si>
  <si>
    <t>Foreshores - Boats/Ribs</t>
  </si>
  <si>
    <t>Foreshores - Engines</t>
  </si>
  <si>
    <t>Foreshores - Floatation suits</t>
  </si>
  <si>
    <t>Foreshores - Trailers</t>
  </si>
  <si>
    <t>Photometer</t>
  </si>
  <si>
    <t>Purchase of equipment</t>
  </si>
  <si>
    <t>PM10 TEOM Analyser</t>
  </si>
  <si>
    <t>Sound level 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</si>
  <si>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</si>
  <si>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</si>
  <si>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</si>
  <si>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</si>
  <si>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</si>
  <si>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</si>
  <si>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</si>
  <si>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</si>
  <si>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Playground Replacement - Florence Park</t>
  </si>
  <si>
    <t>Playground Replacement - Oaklands</t>
  </si>
  <si>
    <t>Playground Replacement - Priory Park</t>
  </si>
  <si>
    <t>Playground Replacement - Sherborne</t>
  </si>
  <si>
    <t>Playground Replacement - Whyke Oval</t>
  </si>
  <si>
    <t>Priory Park (White) Timber Pavilion</t>
  </si>
  <si>
    <t>Sandbags</t>
  </si>
  <si>
    <t>Soil Reliever - Plant Ref: CCS 164</t>
  </si>
  <si>
    <t>South Pond - essential dredging works</t>
  </si>
  <si>
    <t>Vehicle workshops - 4 post vehicle lift</t>
  </si>
  <si>
    <t>Vehicle Workshops - Equipment Replacement</t>
  </si>
  <si>
    <t>Vehicle workshops - Roller brake tester</t>
  </si>
  <si>
    <t>Vehicle workshops - Smoke / emissions tester</t>
  </si>
  <si>
    <t>Vehicle workshops - Vehicle pit covers</t>
  </si>
  <si>
    <t>Vehicle workshops - Vehicle pit jacks</t>
  </si>
  <si>
    <t>Westhampnett Depot - Central Service Bays doors</t>
  </si>
  <si>
    <t>Westhampnett Depot - Refurbishment</t>
  </si>
  <si>
    <t>Westhampnett Depot - Refurbishment of Offices</t>
  </si>
  <si>
    <t>Westhampnett Depot - Refurbishment - Security</t>
  </si>
  <si>
    <t>Westhampnett Depot - Workshop fire separating wall</t>
  </si>
  <si>
    <t>Chichester Contract Services Total</t>
  </si>
  <si>
    <t>ENVIRONMENT SERVICES &amp; CCS TOTAL</t>
  </si>
  <si>
    <t>Total Asset Replacement Fund</t>
  </si>
  <si>
    <t>Capital Financing Summary</t>
  </si>
  <si>
    <t>2024/25                  £</t>
  </si>
  <si>
    <t>2025/26             £</t>
  </si>
  <si>
    <t>2026/27           £</t>
  </si>
  <si>
    <t>Total                      £</t>
  </si>
  <si>
    <t>Capital Receipts</t>
  </si>
  <si>
    <t>Capital Receipts Reserve</t>
  </si>
  <si>
    <t>Revenue Financing</t>
  </si>
  <si>
    <t>Capital Projects Fund / General Revenue Reserves</t>
  </si>
  <si>
    <t>Asset Replacement Fund</t>
  </si>
  <si>
    <t>Commuted Payments (S106)</t>
  </si>
  <si>
    <t>Investment Opportunity Fund</t>
  </si>
  <si>
    <t>Housing Investment Reserve</t>
  </si>
  <si>
    <t>Corporate Plan Projects 2019-20 Reserve</t>
  </si>
  <si>
    <t>Community Infrastructure Levy</t>
  </si>
  <si>
    <t>Chichester Warm Homes Reserve</t>
  </si>
  <si>
    <t>Local Plan Reserve</t>
  </si>
  <si>
    <t>Building Repairs Reserve</t>
  </si>
  <si>
    <t>General Fund Balance</t>
  </si>
  <si>
    <t xml:space="preserve">Capital Grants </t>
  </si>
  <si>
    <t>Disabled Facilities Grants</t>
  </si>
  <si>
    <t>Environment Agency coastal grants</t>
  </si>
  <si>
    <t>LEP Grant</t>
  </si>
  <si>
    <t>Community Led Housing Grant</t>
  </si>
  <si>
    <t>Public Sector Decarbonisation Grant</t>
  </si>
  <si>
    <t>Other Contributions</t>
  </si>
  <si>
    <t>Funding Totals</t>
  </si>
  <si>
    <t>Total</t>
  </si>
  <si>
    <t>Electric Vehicle Charging Points</t>
  </si>
  <si>
    <t>Review of Chichester District Parking Strategy</t>
  </si>
  <si>
    <t>Re-opening High Street Safely</t>
  </si>
  <si>
    <t>Welcome Back Fund</t>
  </si>
  <si>
    <t>Property &amp; Growth</t>
  </si>
  <si>
    <t>New Employment Land - Retaining &amp; attracting businesses</t>
  </si>
  <si>
    <t>St. James Industrial Estate - Refurbishment and Replacement of Units</t>
  </si>
  <si>
    <t>Terminus Road Land</t>
  </si>
  <si>
    <t>East Beach Selsey Land/Asset Opportunities</t>
  </si>
  <si>
    <t>Emerging Vision Projects</t>
  </si>
  <si>
    <t>E Wittering/Bracklesham Vision</t>
  </si>
  <si>
    <t>Property &amp; Growth Total</t>
  </si>
  <si>
    <t>Regeneration</t>
  </si>
  <si>
    <t>Economic &amp; Community Recovery Grants Fund</t>
  </si>
  <si>
    <t>Southern Gateway - Initial implementation</t>
  </si>
  <si>
    <t>Southern Gateway - LEP Funding Projects</t>
  </si>
  <si>
    <t>Regeneration Total</t>
  </si>
  <si>
    <t>Petworth Leisure Facilities (Skatepark)</t>
  </si>
  <si>
    <t>Economic impact study - Novium, CFT &amp; PHG</t>
  </si>
  <si>
    <t>Electricity Supply - Priory Park</t>
  </si>
  <si>
    <t>Westgate LC: Decarbonisation</t>
  </si>
  <si>
    <t>2022 Year of Culture</t>
  </si>
  <si>
    <t>New Homes Bonus Scheme 2020-21 Allocation</t>
  </si>
  <si>
    <t>New Homes Bonus Scheme 2021-22 Allocation</t>
  </si>
  <si>
    <t>Grants Portal 2018-19 Allocation</t>
  </si>
  <si>
    <t>Grants Portal 2019-20 Allocation</t>
  </si>
  <si>
    <t>Grants Portal 2020-21 Allocation</t>
  </si>
  <si>
    <t>Grants Portal 2021-22 Allocation</t>
  </si>
  <si>
    <t>Grants Portal 2022-23 Allocation</t>
  </si>
  <si>
    <t>Grants Portal 2023-27 Allocation</t>
  </si>
  <si>
    <t>Communities Total</t>
  </si>
  <si>
    <t>DFG County Adaptations Manager</t>
  </si>
  <si>
    <t>Discretionary Private Sector Grants and Loans</t>
  </si>
  <si>
    <t>Housing Standards Financial Assistance</t>
  </si>
  <si>
    <t>Rural Housing Fund</t>
  </si>
  <si>
    <t>Affordable Housing Grant Fund - Funded from S106</t>
  </si>
  <si>
    <t>Homeless Prevention Fund - Mortgage Rescue</t>
  </si>
  <si>
    <t>22 Freeland Close - Design Work/Planning Approval</t>
  </si>
  <si>
    <t>Freeland Close Redevelopment</t>
  </si>
  <si>
    <t>Community Led Housing</t>
  </si>
  <si>
    <t>FINANCE, CORPORATE SERVICES &amp; REVENUES &amp; BENEFITS</t>
  </si>
  <si>
    <t>NWOW - Electronic Document Mgt</t>
  </si>
  <si>
    <t>Electric Vehicle Charging Point - EPH</t>
  </si>
  <si>
    <t>Business Support Total</t>
  </si>
  <si>
    <t>FINANCE, CORPORATE SERVICES &amp; REVENUES &amp; BENEFITS TOTAL</t>
  </si>
  <si>
    <t>Local Plan Review</t>
  </si>
  <si>
    <t>Planning Policy Total</t>
  </si>
  <si>
    <t>CIL - College Lane/Spitalfield Road Junction inprovement (Project IBP 840)</t>
  </si>
  <si>
    <t>CIL - CDC strategic wildlife corridors connecting Chichester and Pagham Harbours to the SDNP  (Project 842)</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</si>
  <si>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</si>
  <si>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</si>
  <si>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</si>
  <si>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</si>
  <si>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</si>
  <si>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</si>
  <si>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</si>
  <si>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</si>
  <si>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</si>
  <si>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</si>
  <si>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</si>
  <si>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</si>
  <si>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Birdham Ambulane Community Response Post (IBP/913)</t>
  </si>
  <si>
    <t>CIL - School access improvements - Manhood (project 659)</t>
  </si>
  <si>
    <t xml:space="preserve">CIL - RTPI screens at Chichester City (project 355) </t>
  </si>
  <si>
    <t>CIL - A286 Birdham/B2201 (Selsey Road Roundabout) Junction Improvement (project 349)</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</si>
  <si>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</si>
  <si>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</si>
  <si>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</si>
  <si>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ENVIRONMENT &amp; CCS</t>
  </si>
  <si>
    <t>De-Carbonisation of CDC</t>
  </si>
  <si>
    <t>Local Walking and Cycling Infrastructure Plan</t>
  </si>
  <si>
    <t>Beach Management Plan Works (Selsey, Bracklesham and East Wittering)</t>
  </si>
  <si>
    <t>Contract Services (CCS)</t>
  </si>
  <si>
    <t>Closed cemeteries - Essential structural repairs</t>
  </si>
  <si>
    <t>Priory Park - Various works to existing buildings &amp; Coade stone statue</t>
  </si>
  <si>
    <t>Vehicle Incursion Deterent Measures</t>
  </si>
  <si>
    <t>CCS Vehicle Wash Project</t>
  </si>
  <si>
    <t>Contract Services (CCS) Total</t>
  </si>
  <si>
    <t>ENVIRONMENT &amp; CCS TOTAL</t>
  </si>
  <si>
    <t>PROGRAMME OF CAPITAL PROJECTS TOTAL</t>
  </si>
  <si>
    <t>Asset Replacement Programme</t>
  </si>
  <si>
    <t>Asset Replacement Programme Total</t>
  </si>
  <si>
    <t>TOTAL CAPITAL SPEND</t>
  </si>
  <si>
    <t>New Homes Bonus Grants Reserve</t>
  </si>
  <si>
    <t xml:space="preserve">An analysis and explanation of the major budget movements is also included in the pages that follow the Budget Summary Statement. </t>
  </si>
  <si>
    <t>ENVIRONMENT AND CHICHESTER CONTRACT SERVICES PORTFOLIO</t>
  </si>
  <si>
    <t>Cabinet Member for Finance, Corporate Services and Revenues and Benefits</t>
  </si>
  <si>
    <t>FINANCE, CORPORATE SERVICES AND REVENUES AND BENEFITS PORTFOLIO</t>
  </si>
  <si>
    <t>Cabinet Member for Housing, Communications, Licensing and Events</t>
  </si>
  <si>
    <t>HOUSING, COMMUNICATIONS, LICENSING AND EVENTS PORTFOLIO</t>
  </si>
  <si>
    <t>Premises</t>
  </si>
  <si>
    <t>Transport</t>
  </si>
  <si>
    <t>Supplies and Services</t>
  </si>
  <si>
    <t>Arts Development</t>
  </si>
  <si>
    <t>Third Party Payments</t>
  </si>
  <si>
    <t>Homelessness Prevention</t>
  </si>
  <si>
    <t>Transfer Payments</t>
  </si>
  <si>
    <r>
      <t>·</t>
    </r>
    <r>
      <rPr>
        <sz val="7"/>
        <color theme="1"/>
        <rFont val="Times New Roman"/>
        <family val="1"/>
      </rPr>
      <t xml:space="preserve">       </t>
    </r>
    <r>
      <rPr>
        <sz val="10"/>
        <color theme="1"/>
        <rFont val="Arial"/>
        <family val="2"/>
      </rPr>
      <t xml:space="preserve">Notional capital charges for the use of assets included in individual budgets, for proper accounting standards purposes.  For council tax setting purposes, these charges are neutralised as an adjustment between unusable reserves.  </t>
    </r>
  </si>
  <si>
    <t>Other Earmarked Reserves</t>
  </si>
  <si>
    <t>Revenue Budget Support Reserve</t>
  </si>
  <si>
    <t>2023-24</t>
  </si>
  <si>
    <t>Capital and Projects Programme 2023-24</t>
  </si>
  <si>
    <t>Asset Replacement Project Programme 2023-24</t>
  </si>
  <si>
    <t>This document contains details of the Council’s revenue and capital budget spending plans for the financial year 2023-24.  The spending plans are formulated in accordance with the financial principles of the Financial Strategy as adopted by Council that results in a robust financial estimate of the resources needed to deliver Council Services in 2023-24.</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</si>
  <si>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2022</t>
    </r>
    <r>
      <rPr>
        <sz val="10"/>
        <color theme="1"/>
        <rFont val="Arial"/>
        <family val="2"/>
      </rPr>
      <t>, and incorporates the third year of the efficiency savings identified in the Future Services Framework programme.</t>
    </r>
  </si>
  <si>
    <t>The revenue budget for 2023-24 is shown in the Budget Summary Statement.  This summary provides the net cost of each Cabinet portfolio and also shows the calculation of the budget requirement, the council tax requirement, and also the proposed Band D council tax charge for 2023-24.</t>
  </si>
  <si>
    <t>The Government have confirmed that they will continue with the requirement for any “excessive” Council Tax increases to be determined by local referendum.  They have established that the threshold for Chichester before triggering a referendum is the higher of either 2.99% or £5.</t>
  </si>
  <si>
    <t>Budget Summary Statement 2023-24</t>
  </si>
  <si>
    <t>Budget
2023/24</t>
  </si>
  <si>
    <t>Services Grant</t>
  </si>
  <si>
    <t>Funding Guarantee</t>
  </si>
  <si>
    <t>Council Tax Annexe Discount Grant</t>
  </si>
  <si>
    <r>
      <t>Budget Spending Plans 2023-24</t>
    </r>
    <r>
      <rPr>
        <sz val="12"/>
        <color theme="1"/>
        <rFont val="Arial"/>
        <family val="2"/>
      </rPr>
      <t xml:space="preserve"> </t>
    </r>
  </si>
  <si>
    <t xml:space="preserve">Budget Requirement 2023-24 </t>
  </si>
  <si>
    <t>Base Budget 2022-23</t>
  </si>
  <si>
    <t xml:space="preserve">Community Infrastructure Levy (CIL) Projects </t>
  </si>
  <si>
    <t xml:space="preserve">  2023-24</t>
  </si>
  <si>
    <t xml:space="preserve"> 2023-24</t>
  </si>
  <si>
    <t>Salary Budget Adjustments</t>
  </si>
  <si>
    <t>Movement in Bad Debt Provision</t>
  </si>
  <si>
    <t>External Audit fees  £39,000</t>
  </si>
  <si>
    <t>7.   Net inflation of prices</t>
  </si>
  <si>
    <t>4.   Environmental factors allowance</t>
  </si>
  <si>
    <t>Movement in bad debt provision</t>
  </si>
  <si>
    <t>3.   National Insurance contributions</t>
  </si>
  <si>
    <t>8.   Inflation contingency</t>
  </si>
  <si>
    <t xml:space="preserve">12. Civil parking enforcement  </t>
  </si>
  <si>
    <t>16. Car parking pay and display volume increase</t>
  </si>
  <si>
    <t>17. Car parking season ticket volume increase</t>
  </si>
  <si>
    <t>18. External invested funds</t>
  </si>
  <si>
    <t>19. Leisure Centre management fee</t>
  </si>
  <si>
    <t>20. Recovery of Housing Benefit overpayments</t>
  </si>
  <si>
    <t>21. Estates rental and licencing income</t>
  </si>
  <si>
    <t>22. Trade waste volume increase (net)</t>
  </si>
  <si>
    <t xml:space="preserve">23. Futures Services Framework Programme 2023-24 </t>
  </si>
  <si>
    <t>24. Other efficiency savings</t>
  </si>
  <si>
    <t>15. Southdown's national park agency agreement</t>
  </si>
  <si>
    <t xml:space="preserve">All Chichester Contract Services manual grade posts have been awarded an environmental factor allowance based on 5% of their annual salary. </t>
  </si>
  <si>
    <t>IT Support Agreements £71,000</t>
  </si>
  <si>
    <t>Staff Pay award 2022-23 (a budget increase of £975,000)</t>
  </si>
  <si>
    <t>1.   Staff pay award 2022-23</t>
  </si>
  <si>
    <t>2.   Staff pay award 2023-24</t>
  </si>
  <si>
    <t>Staff Pay award 2023-24 (a budget increase of £983,000)</t>
  </si>
  <si>
    <t>The estimated pay award of 5% has been provided for in the budget for 2023-24.</t>
  </si>
  <si>
    <t>The 1.25% Health and Social Care Levy introduced by the government last year was abolished in November 2022 and has therefore been removed from the 2023-24 budget.</t>
  </si>
  <si>
    <t>Employers National Insurance Contributions  (a budget decrease of £169,000)</t>
  </si>
  <si>
    <t>5.   Chichester Contract Services</t>
  </si>
  <si>
    <t>6.   Financial Services</t>
  </si>
  <si>
    <t>Financial Services (a budget increase of £43,000)</t>
  </si>
  <si>
    <t>Environmental Factor allowance (a budget increase of £220,000)</t>
  </si>
  <si>
    <t>Chichester Contract Services (a budget increase of £57,000)</t>
  </si>
  <si>
    <t xml:space="preserve">The 2022-23 pay award included an additional one day annual leave for all staff. As a consequence a new HGV driver post is required to provide cover at a cost of £35,000. Also HGV driver premia payments of £20,000 were omitted from the base budget for 2022-23.  </t>
  </si>
  <si>
    <t>Net inflation of prices (a budget increase of £295,000)</t>
  </si>
  <si>
    <t>Business rate payment on council properties (a budget increase of £63,000)</t>
  </si>
  <si>
    <t>As agreed at Cabinet in January 2023, funding for a Think Family Coordinator post has been agreed for 2023-24 only.</t>
  </si>
  <si>
    <t>Support to The Great Sussex Way  (a budget decrease of £20,000)</t>
  </si>
  <si>
    <t xml:space="preserve">9.   Business rates payment on council owned properties </t>
  </si>
  <si>
    <t>10. Think family Coordinator</t>
  </si>
  <si>
    <t xml:space="preserve">11. Support to The Great Sussex Way </t>
  </si>
  <si>
    <t>Full Council on 7 July 2020 resolved to decrease current level of support for The Great Sussex Way (formerly Visit Chichester) by £20,000 and provide new support of £130,000 per year in 2023-24 and 2024-25.</t>
  </si>
  <si>
    <t>Civil Parking Enforcement (CPE) (a budget decrease of £73,000)</t>
  </si>
  <si>
    <t>Removal of funding provided for Stop Fly Tipping Initiative in 22-23 base budget (a budget decrease of £50,000)</t>
  </si>
  <si>
    <t>13. Removal of funding provided for Stop fly tipping initiative</t>
  </si>
  <si>
    <t>One year funding of a Stop Fly Tipping initiative was approved as part of the 2022-23 budget. This one-off funding has been removed in 2023-24.</t>
  </si>
  <si>
    <t>Housing Benefit Bad Debt Provision (a budget increase of £297,000)</t>
  </si>
  <si>
    <t>14. Housing Benefit overpayments bad debt provision</t>
  </si>
  <si>
    <t xml:space="preserve">The council provides a planning service to the South Downs National Park Authority under an agency agreement. A renegotiated agreement started on 1 October 2022 will provide additional income of £87,500 in 2023-24 and £90,000 for the following three years. </t>
  </si>
  <si>
    <t>Southdown's National park agency agreement (increase in income of £87,500)</t>
  </si>
  <si>
    <t xml:space="preserve">Housing Benefit overpayment debts are still reducing with the transfer over to universal credit, and tighter controls being implemented. The estimated bad debt provision reduction for 2022-23 of £450,000 was based on the outstanding debt dropping to £1.5m by March 2023. However, indications during 2022-23 show that it is more likely to have only reduced to some £2m. This slower rate of reduction means that the bad debts provision held cannot be reduced at the same rate as was originally estimated. Therefore the reduction has been reduced by £297,000 to £154,000 in 2023-24. </t>
  </si>
  <si>
    <t xml:space="preserve">The council provides an parking enforcement service for both its own off-street car parks and for the mainly on-street parking provision provided by West Sussex County Council (WSCC). Currently this service is delivered on a 60/40 split in favour of patrolling the WSCC parking provision. For 2023-24, WSCC have requested that this split is amended to a 70/30 split resulting in a greater share of the CPE running costs being charged to them to reflect the increase in service being provided.       </t>
  </si>
  <si>
    <t>Car Parking - Pay and Display volume increase (increase in income of £300,000)</t>
  </si>
  <si>
    <t>Car Parking - Season Ticket volume increase (increase in income of £70,000)</t>
  </si>
  <si>
    <t>External invested funds (increase in income of £153,000)</t>
  </si>
  <si>
    <t>As a result in rising interest rates, investment interest generated by the council's Local Property Fund investments (£10m) and other external Pooled Funds (£24m) is anticipated to increase by £153,300 in 2023-24. The total investment interest anticipated for 2023-24 stands at £1,674,800 which is used to support the revenue budget.</t>
  </si>
  <si>
    <t>Leisure Centre management fee  (increase in income of £969,000)</t>
  </si>
  <si>
    <t>Recovery of Housing Benefit overpayments (increase in income of £160,000)</t>
  </si>
  <si>
    <t>Trade waste volume increase - net of disposal costs (increase in income of £131,000)</t>
  </si>
  <si>
    <t>Increased income due to the full year effect of new contracts that were secured partway through 2021-22 and continued increase in customer base as the Business Waste Team maintain focus on targeted business growth, supporting existing customer service requirements, whilst also progressing the holiday let accommodation project work.</t>
  </si>
  <si>
    <t>As part of the councils Recovery Plan, year 3 of the Future Services Framework programme has identified efficiencies of £589k. The budget for 2023-24 assumes a delivery rate of 100% on the value of savings, so the damping allowance built into the 2022-23 base budget of £88,900 has been removed and reprofiled to years 4 and 5 of the programme where some of the savings are aspirational, relate to income, or to an extent are outside of the Council’s control.</t>
  </si>
  <si>
    <t>Futures Service Framework - Year 3 Efficiency savings (a budget decrease of £678,000)</t>
  </si>
  <si>
    <t>Other efficiency savings (a budget decrease of £174,000)</t>
  </si>
  <si>
    <t>Additional efficiency savings have been reflected in the 2023-24 base budget. These include:
- a reduction in the vehicle workshop costs where the fleet is being updated (£40,000)
- bringing back in house the grass cutting contract -£40,000)
- Savings made when renegotiating the buildings cleaning contract (£37,000)
- a reduction in the overall staff mileage budget where it has been significantly underspent for the past 2 years due to new ways of working (£57,000).</t>
  </si>
  <si>
    <t>An unavoidable increase in external audit fees as a result of the tendering exercise undertaken by the Public Sector Audit Appointments (PSAA).</t>
  </si>
  <si>
    <t>Estates rental and licencing income  (increase income of £200,000)</t>
  </si>
  <si>
    <t>Added £500 here for 23-24 rather than local partnerships, for S0105/02L01 as S0105 is suspended</t>
  </si>
  <si>
    <t>The most significant income variations are:
- The removal of a contingency allowance set for estates rental income to provide for a slower recovery from the pandemic -£80k
- Market Road -17k
- Terminus Road Industrial Estate -£55k
- St James' Industrial Estate -£10k
- Hardham Road shops -£9k
- Vehicle licence income at Baffin's lane car park -£15k.</t>
  </si>
  <si>
    <t>Asset Replacement Programme 2022/23 to 2027/28</t>
  </si>
  <si>
    <t xml:space="preserve">2027/28       £    </t>
  </si>
  <si>
    <t>Bourne LC - New Boiler Plant</t>
  </si>
  <si>
    <t>Bourne LC - Carpets</t>
  </si>
  <si>
    <t>Novium - Lighting replacement</t>
  </si>
  <si>
    <t>Novium - New Boiler Plant</t>
  </si>
  <si>
    <t>Westgate LC - Chariot Room Refurb - village change</t>
  </si>
  <si>
    <t>Westgate LC - Flume Replacement</t>
  </si>
  <si>
    <t>Public conveniences Refurbishment</t>
  </si>
  <si>
    <t>Westward House - Kitchen &amp; bathroom replacement</t>
  </si>
  <si>
    <t>Software Asset Replacement</t>
  </si>
  <si>
    <t>Business Continuity Infrastructure</t>
  </si>
  <si>
    <t>VPN / WIFI</t>
  </si>
  <si>
    <t>Breakout area TV's - see 26 above</t>
  </si>
  <si>
    <t>AC Unit for Air Quality Monitoring Station (Westhampnett Road)</t>
  </si>
  <si>
    <t>Priory Park Brick Pavilion</t>
  </si>
  <si>
    <t>Westhampnett Depot - Replacement Fuel Storage Facility (4 week supply) (NB: Funded from Brexit Reserve)</t>
  </si>
  <si>
    <t>Vehicle Workshop - Roller shutter doors (4 sets)</t>
  </si>
  <si>
    <r>
      <t>·</t>
    </r>
    <r>
      <rPr>
        <sz val="7"/>
        <rFont val="Times New Roman"/>
        <family val="1"/>
      </rPr>
      <t xml:space="preserve">       </t>
    </r>
    <r>
      <rPr>
        <sz val="10"/>
        <rFont val="Arial"/>
        <family val="2"/>
      </rPr>
      <t>£2.8m for the Asset Replacement Programme;</t>
    </r>
  </si>
  <si>
    <r>
      <t>·</t>
    </r>
    <r>
      <rPr>
        <sz val="7"/>
        <rFont val="Times New Roman"/>
        <family val="1"/>
      </rPr>
      <t xml:space="preserve">       </t>
    </r>
    <r>
      <rPr>
        <sz val="10"/>
        <rFont val="Arial"/>
        <family val="2"/>
      </rPr>
      <t>£6.3m for Community Infrastructure Levy projects;</t>
    </r>
  </si>
  <si>
    <r>
      <t>·</t>
    </r>
    <r>
      <rPr>
        <sz val="7"/>
        <rFont val="Times New Roman"/>
        <family val="1"/>
      </rPr>
      <t xml:space="preserve">       </t>
    </r>
    <r>
      <rPr>
        <sz val="10"/>
        <rFont val="Arial"/>
        <family val="2"/>
      </rPr>
      <t>£1.8m for various housing grants including Disabled Facilities Grants and Affordable Housing Grants.</t>
    </r>
  </si>
  <si>
    <t xml:space="preserve">The Council’s revenue budget requirement for 2023-24 is £15.845m.  This represents a spending increase of 5.5% over the base budget for 2022-23.  </t>
  </si>
  <si>
    <t>If you have any questions on any of the information included in the Council’s budget spending plans please contact the Financial Services Team on 01243 785166 or email finance@chichester.gov.uk.</t>
  </si>
  <si>
    <r>
      <t>The Council’s estimated budget requirement for 2023-24 is £15.845m.</t>
    </r>
    <r>
      <rPr>
        <b/>
        <sz val="10"/>
        <color rgb="FFFF0000"/>
        <rFont val="Arial"/>
        <family val="2"/>
      </rPr>
      <t xml:space="preserve"> </t>
    </r>
    <r>
      <rPr>
        <sz val="10"/>
        <rFont val="Arial"/>
        <family val="2"/>
      </rPr>
      <t xml:space="preserve"> This represents a spending decrease of</t>
    </r>
    <r>
      <rPr>
        <b/>
        <sz val="10"/>
        <color rgb="FFFF0000"/>
        <rFont val="Arial"/>
        <family val="2"/>
      </rPr>
      <t xml:space="preserve"> </t>
    </r>
    <r>
      <rPr>
        <sz val="10"/>
        <rFont val="Arial"/>
        <family val="2"/>
      </rPr>
      <t>5.5% over the base budget for 2022-23.  The movement can be analysed as follows:</t>
    </r>
  </si>
  <si>
    <t>Capital and Projects Programme 2022/23 to 2027/28</t>
  </si>
  <si>
    <t>2027/28           £</t>
  </si>
  <si>
    <t>Grants and Concessions Reserve</t>
  </si>
  <si>
    <t>Pump Prime Initative Reserve</t>
  </si>
  <si>
    <t>UK Shared Prosperity Fund</t>
  </si>
  <si>
    <t>Changing Places</t>
  </si>
  <si>
    <t>St. James Industrial Estate - Future development options</t>
  </si>
  <si>
    <t>Southern Gateway - Stagecoach relocation</t>
  </si>
  <si>
    <t>Freeland Close - Retention</t>
  </si>
  <si>
    <t>Westward House - Feasibility Survey for Energy Efficiency</t>
  </si>
  <si>
    <t>EPH - Valuation</t>
  </si>
  <si>
    <t>Levelling Up Fund</t>
  </si>
  <si>
    <t>Democratic Services</t>
  </si>
  <si>
    <t>Recording Equipment in Committee Rooms</t>
  </si>
  <si>
    <t>Democratic Services Total</t>
  </si>
  <si>
    <t>Tangmere CPO</t>
  </si>
  <si>
    <t>CIL - Extensions to Chichester City GP surgeries: Langley House (Project 877)</t>
  </si>
  <si>
    <t>CIL - Willow Park (IBP/1155)</t>
  </si>
  <si>
    <t>CIL - Selsey to Witterings cycle route (IBP/362)</t>
  </si>
  <si>
    <t>CIL - Early Years Places, Whitehouse Farm Development (IBP/593)</t>
  </si>
  <si>
    <t>Fast Charge Mobile Electric Charger</t>
  </si>
  <si>
    <t>UKSPF-Extension of Culture Spark</t>
  </si>
  <si>
    <t>UKSPF-Support to Evening &amp; Night Time Economy</t>
  </si>
  <si>
    <t>UKSPF-Markets &amp; Events</t>
  </si>
  <si>
    <t>UKSPF-Graffiti Removal &amp; Street Cleaning</t>
  </si>
  <si>
    <t>UKSPF-Business Crime Coordinator</t>
  </si>
  <si>
    <t>UKSPF-Business Network Building</t>
  </si>
  <si>
    <t>UKSPF-Campaign to extend the Tourism Season</t>
  </si>
  <si>
    <t>UK Shared Prosperity Fund Total</t>
  </si>
  <si>
    <t>Brexit Emergency Funding Grant</t>
  </si>
  <si>
    <t>2020/21 Project Split</t>
  </si>
  <si>
    <t>The 2023-24 budget includes a Capital Programme of £11.309m.  Of this sum the following major schemes have been provided for:</t>
  </si>
  <si>
    <t xml:space="preserve">The council has provided financial support to its leisure centre management provider due to the ongoing impact of the pandemic on the leisure industry. However for 2023-24 we have budgeted to receive the full management fee due under year 8 of the contract.     </t>
  </si>
  <si>
    <t>New telephony system ongoing support</t>
  </si>
  <si>
    <t>Discretionary Housing Payments</t>
  </si>
  <si>
    <t>Housing Crisis Fund</t>
  </si>
  <si>
    <t>Food Partnership</t>
  </si>
  <si>
    <t>Inflation contingency (a budget increase of £84,000)</t>
  </si>
  <si>
    <t>Growth Items</t>
  </si>
  <si>
    <t>Known cost pressures - as per 5 year financial strategy model (a budget increase of £110,000</t>
  </si>
  <si>
    <t>Known cost pressures (as per 5 year financial strategy model)</t>
  </si>
  <si>
    <t>25. IT support agreements</t>
  </si>
  <si>
    <t>26. External audit fees</t>
  </si>
  <si>
    <t>27. Growth Items</t>
  </si>
  <si>
    <r>
      <t>28.</t>
    </r>
    <r>
      <rPr>
        <sz val="7"/>
        <color rgb="FF000000"/>
        <rFont val="Times New Roman"/>
        <family val="1"/>
      </rPr>
      <t xml:space="preserve">  </t>
    </r>
    <r>
      <rPr>
        <u/>
        <sz val="10"/>
        <color theme="1"/>
        <rFont val="Arial"/>
        <family val="2"/>
      </rPr>
      <t>Contribution to/from reserves (subject to Final Settlement)</t>
    </r>
  </si>
  <si>
    <r>
      <t>Contribution to/from reserves (subject to Final Settlement) -</t>
    </r>
    <r>
      <rPr>
        <b/>
        <u/>
        <sz val="10"/>
        <color theme="1"/>
        <rFont val="Arial"/>
        <family val="2"/>
      </rPr>
      <t xml:space="preserve"> </t>
    </r>
    <r>
      <rPr>
        <u/>
        <sz val="10"/>
        <color theme="1"/>
        <rFont val="Arial"/>
        <family val="2"/>
      </rPr>
      <t xml:space="preserve">A transfer to reserves of £1,263,900 </t>
    </r>
  </si>
  <si>
    <t>Growth items (a budget increase of £158,000)</t>
  </si>
  <si>
    <t>See Appendix 5 in Part 2 of the Agenda</t>
  </si>
  <si>
    <t xml:space="preserve">At its meeting on 6 December 2022, Cabinet agreed to the additional revenue running costs of implementing a new corporate telephony system at a cost of £8,000 per annum.
It is also recommended to Council that the following new growth proposals be built into the Council's base budget for 2023-24 to support residents within the district with the cost of living crisis. These are one-off contributions for 2023-24 only, and therefore will not have any recurring impact on the base budget:
- Discretionary Housing Payments £100,000
- Housing Crisis fund £30,000
- Food Partnership £20,000  </t>
  </si>
  <si>
    <t xml:space="preserve">The recentralising of some purchasing functions back to the Income and Payments Team has led to an increased staffing requirement of 1.5fte. This temporary funding increase will be reduced through future staff turnover within front line administration teams. </t>
  </si>
  <si>
    <t>Business rates on council owned property are set to increase by £63,000.</t>
  </si>
  <si>
    <t>Think Family Coordinator (a budget increase of £20,000)</t>
  </si>
  <si>
    <t xml:space="preserve">Income from car parking was adversely affected by the impact of the pandemic. As part of the council's Recovery Plan, a revised level of income was set for car parking with subsequent savings being identified as part of the Future Services Framework in order to achieve a balanced budget in the medium term. As life has started to return to normal there has been an upturn in the volume of visitors using the council's car parks. The outturn for 2021-22 produced a surplus of £302,000 and this pattern has continued in 2022-23. An additional £300,000 income target has subsequently been built into the 2023-24 base budget.  </t>
  </si>
  <si>
    <t xml:space="preserve">Income from car parking was adversely affected by the impact of the pandemic. As part of the council's Recovery Plan, a revised level of income was set for car parking with subsequent savings being identified as part of the Future Services Framework in order to achieve a balanced budget in the medium term. As life has started to return to normal there has been an upturn in the volume of visitors requiring season tickets when using the council's car parks. The outturn for 2021-22 produced a surplus of £60,000 and this pattern has continued in 2022-23. An additional £70,000 income target has subsequently been built into the 2023-24 base budget.  </t>
  </si>
  <si>
    <t xml:space="preserve">Where a housing benefit overpayment is identified the council will seek its recovery from either ongoing benefit entitlement or via the debt recovery if the claimant is no longer eligible for housing benefit. Following the restart of debt recovery procedures that were temporarily suspended during the pandemic, we anticipate identifying the recovery £160,000 more income than is currently budgeted for.   </t>
  </si>
  <si>
    <t>Cabinet September 2022 approved additional costs for GOSS Interactive (who provides the council website platform) to move the website to the cloud at an additional cost of £21,000. The 5 year financial strategy included IT Support Agreement costs as a service specific cost pressure that has increased more than the inflationary increase over the last several years, therefore an additional £50,000 has been provided in the budget.</t>
  </si>
  <si>
    <t>The 2022-23 base budget assumed a 2% pay award at a cost of £360,000 for the majority of council staff.  However, the actual pay award for 2022-23 agreed by the national employers was for a set amount of £1,925 per pay grade point. The additional cost of £975k has been provided for in the budget for 2023-24.</t>
  </si>
  <si>
    <t>This takes into account total cost inflation of £1,319,000 which is offset against income inflation of £1,024,000 (including £461,200 for car parks). General inflation has been estimated at 9.1%, fuel at 29%, electricity 104%, and gas at 188%.</t>
  </si>
  <si>
    <t xml:space="preserve">The 2023-24 budget also includes an additional 1% inflation contingency for general inflation items that is held centrally. This budget will be allocated to services if required, or returned to the General Fund if not.   </t>
  </si>
  <si>
    <t>For 2023-24, Chichester District Council has set a council tax charge of £181.07, an increase of £5.26 on the charge for 2022-23. This equates to a 2.99% increase, or 10 pence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</si>
</sst>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_-* #,##0_-;\-* #,##0_-;_-* &quot;-&quot;??_-;_-@_-"/>
    <numFmt numFmtId="176" formatCode="#,##0,"/>
  </numFmts>
  <fonts count="112">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sz val="7"/>
      <color theme="1"/>
      <name val="Times New Roman"/>
      <family val="1"/>
    </font>
    <font>
      <b/>
      <sz val="12"/>
      <name val="Arial"/>
      <family val="2"/>
    </font>
    <font>
      <b/>
      <sz val="10"/>
      <color indexed="9"/>
      <name val="Arial"/>
      <family val="2"/>
    </font>
    <font>
      <sz val="10"/>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sz val="7"/>
      <color rgb="FF000000"/>
      <name val="Times New Roman"/>
      <family val="1"/>
    </font>
    <font>
      <b/>
      <sz val="10"/>
      <color rgb="FF0070C0"/>
      <name val="Arial"/>
      <family val="2"/>
    </font>
    <font>
      <sz val="10"/>
      <color theme="1"/>
      <name val="Calibri"/>
      <family val="2"/>
      <scheme val="minor"/>
    </font>
    <font>
      <sz val="12"/>
      <name val="Arial"/>
      <family val="2"/>
    </font>
    <font>
      <b/>
      <u/>
      <sz val="10"/>
      <color theme="1"/>
      <name val="Arial"/>
      <family val="2"/>
    </font>
    <font>
      <sz val="7"/>
      <name val="Times New Roman"/>
      <family val="1"/>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b/>
      <u/>
      <sz val="10"/>
      <color theme="1"/>
      <name val="Calibri"/>
      <family val="2"/>
      <scheme val="minor"/>
    </font>
    <font>
      <b/>
      <sz val="10"/>
      <color theme="1"/>
      <name val="Calibri"/>
      <family val="2"/>
      <scheme val="minor"/>
    </font>
    <font>
      <sz val="10"/>
      <color rgb="FFFF0000"/>
      <name val="Calibri"/>
      <family val="2"/>
      <scheme val="minor"/>
    </font>
    <font>
      <sz val="10"/>
      <name val="Symbol"/>
      <family val="1"/>
      <charset val="2"/>
    </font>
    <font>
      <sz val="10"/>
      <color theme="1"/>
      <name val="Arial"/>
      <family val="1"/>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u/>
      <sz val="10"/>
      <color rgb="FFFF0000"/>
      <name val="Arial"/>
      <family val="2"/>
    </font>
    <font>
      <sz val="8"/>
      <color theme="1"/>
      <name val="Arial"/>
      <family val="2"/>
    </font>
    <font>
      <sz val="8"/>
      <color theme="1"/>
      <name val="Calibri"/>
      <family val="2"/>
      <scheme val="minor"/>
    </font>
    <font>
      <sz val="11"/>
      <color rgb="FFFF0000"/>
      <name val="Arial"/>
      <family val="2"/>
    </font>
    <font>
      <sz val="9"/>
      <color indexed="81"/>
      <name val="Tahoma"/>
      <family val="2"/>
    </font>
    <font>
      <b/>
      <sz val="9"/>
      <color indexed="81"/>
      <name val="Tahoma"/>
      <family val="2"/>
    </font>
    <font>
      <u/>
      <sz val="10"/>
      <color rgb="FF000000"/>
      <name val="Arial"/>
      <family val="2"/>
    </font>
    <font>
      <b/>
      <sz val="10"/>
      <color rgb="FFFF0000"/>
      <name val="Arial"/>
      <family val="2"/>
    </font>
    <font>
      <b/>
      <sz val="11.5"/>
      <color theme="1"/>
      <name val="Arial"/>
      <family val="2"/>
    </font>
    <font>
      <sz val="11.5"/>
      <color theme="1"/>
      <name val="Arial"/>
      <family val="2"/>
    </font>
    <font>
      <sz val="10"/>
      <color theme="0"/>
      <name val="Calibri"/>
      <family val="2"/>
      <scheme val="minor"/>
    </font>
    <font>
      <b/>
      <u/>
      <sz val="12"/>
      <name val="Arial"/>
      <family val="2"/>
    </font>
  </fonts>
  <fills count="59">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s>
  <borders count="9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auto="1"/>
      </left>
      <right style="thin">
        <color auto="1"/>
      </right>
      <top style="medium">
        <color indexed="64"/>
      </top>
      <bottom style="dashed">
        <color indexed="64"/>
      </bottom>
      <diagonal/>
    </border>
    <border>
      <left style="thin">
        <color auto="1"/>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thin">
        <color auto="1"/>
      </left>
      <right style="medium">
        <color indexed="64"/>
      </right>
      <top/>
      <bottom style="hair">
        <color auto="1"/>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right/>
      <top/>
      <bottom style="medium">
        <color auto="1"/>
      </bottom>
      <diagonal/>
    </border>
    <border>
      <left style="medium">
        <color indexed="64"/>
      </left>
      <right style="thin">
        <color auto="1"/>
      </right>
      <top style="dotted">
        <color indexed="64"/>
      </top>
      <bottom style="hair">
        <color indexed="64"/>
      </bottom>
      <diagonal/>
    </border>
  </borders>
  <cellStyleXfs count="3804">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9" fillId="0" borderId="0">
      <alignment vertical="top"/>
    </xf>
    <xf numFmtId="0" fontId="4" fillId="0" borderId="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9"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9" borderId="0" applyNumberFormat="0" applyBorder="0" applyAlignment="0" applyProtection="0"/>
    <xf numFmtId="0" fontId="52" fillId="41"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3" borderId="0" applyNumberFormat="0" applyBorder="0" applyAlignment="0" applyProtection="0"/>
    <xf numFmtId="0" fontId="52" fillId="41" borderId="0" applyNumberFormat="0" applyBorder="0" applyAlignment="0" applyProtection="0"/>
    <xf numFmtId="0" fontId="52" fillId="38" borderId="0" applyNumberFormat="0" applyBorder="0" applyAlignment="0" applyProtection="0"/>
    <xf numFmtId="0" fontId="52" fillId="46"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4"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5" fillId="52" borderId="19" applyNumberFormat="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61" fillId="42" borderId="17" applyNumberFormat="0" applyAlignment="0" applyProtection="0"/>
    <xf numFmtId="0" fontId="62" fillId="0" borderId="23" applyNumberFormat="0" applyFill="0" applyAlignment="0" applyProtection="0"/>
    <xf numFmtId="0" fontId="63" fillId="42" borderId="0" applyNumberFormat="0" applyBorder="0" applyAlignment="0" applyProtection="0"/>
    <xf numFmtId="0" fontId="14" fillId="39" borderId="24" applyNumberFormat="0" applyFont="0" applyAlignment="0" applyProtection="0"/>
    <xf numFmtId="0" fontId="64" fillId="51" borderId="25" applyNumberFormat="0" applyAlignment="0" applyProtection="0"/>
    <xf numFmtId="0" fontId="65" fillId="0" borderId="0" applyNumberFormat="0" applyFill="0" applyBorder="0" applyAlignment="0" applyProtection="0"/>
    <xf numFmtId="0" fontId="66" fillId="0" borderId="26" applyNumberFormat="0" applyFill="0" applyAlignment="0" applyProtection="0"/>
    <xf numFmtId="0" fontId="62"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8" fillId="0" borderId="0"/>
    <xf numFmtId="169" fontId="50" fillId="0" borderId="27" applyProtection="0"/>
    <xf numFmtId="169" fontId="50" fillId="0" borderId="27" applyProtection="0"/>
    <xf numFmtId="170" fontId="68" fillId="0" borderId="0" applyFont="0" applyFill="0" applyBorder="0" applyAlignment="0" applyProtection="0"/>
    <xf numFmtId="170" fontId="68" fillId="0" borderId="0" applyFont="0" applyFill="0" applyBorder="0" applyAlignment="0" applyProtection="0"/>
    <xf numFmtId="170" fontId="68" fillId="0" borderId="0" applyFont="0" applyFill="0" applyBorder="0" applyAlignment="0" applyProtection="0"/>
    <xf numFmtId="0" fontId="69" fillId="0" borderId="0" applyNumberFormat="0" applyBorder="0" applyProtection="0">
      <alignment horizontal="center"/>
    </xf>
    <xf numFmtId="0" fontId="69" fillId="0" borderId="0" applyNumberFormat="0" applyBorder="0" applyProtection="0">
      <alignment horizontal="center" textRotation="90"/>
    </xf>
    <xf numFmtId="169" fontId="70" fillId="0" borderId="0" applyBorder="0" applyProtection="0"/>
    <xf numFmtId="169" fontId="70" fillId="0" borderId="0" applyBorder="0" applyProtection="0"/>
    <xf numFmtId="165" fontId="71" fillId="0" borderId="0" applyBorder="0" applyProtection="0"/>
    <xf numFmtId="165" fontId="50" fillId="0" borderId="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68" fillId="0" borderId="0" applyNumberFormat="0" applyFont="0" applyBorder="0" applyProtection="0"/>
    <xf numFmtId="0" fontId="50" fillId="0" borderId="0" applyNumberFormat="0" applyBorder="0" applyProtection="0"/>
    <xf numFmtId="0" fontId="70" fillId="0" borderId="0" applyNumberFormat="0" applyBorder="0" applyProtection="0"/>
    <xf numFmtId="0" fontId="22" fillId="0" borderId="0" applyNumberFormat="0" applyBorder="0" applyProtection="0"/>
    <xf numFmtId="0" fontId="22" fillId="0" borderId="0" applyNumberFormat="0" applyBorder="0" applyProtection="0"/>
    <xf numFmtId="9" fontId="68" fillId="0" borderId="0" applyFont="0" applyFill="0" applyBorder="0" applyAlignment="0" applyProtection="0"/>
    <xf numFmtId="0" fontId="72" fillId="0" borderId="0" applyNumberFormat="0" applyBorder="0" applyProtection="0"/>
    <xf numFmtId="171" fontId="72" fillId="0" borderId="0" applyBorder="0" applyProtection="0"/>
    <xf numFmtId="172" fontId="50" fillId="0" borderId="0" applyBorder="0" applyProtection="0"/>
    <xf numFmtId="172" fontId="50"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413">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4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73" fillId="0" borderId="0" xfId="0" applyFont="1" applyAlignment="1">
      <alignment vertical="center"/>
    </xf>
    <xf numFmtId="0" fontId="74" fillId="0" borderId="0" xfId="0" applyFont="1" applyAlignment="1">
      <alignment vertical="center"/>
    </xf>
    <xf numFmtId="3" fontId="2" fillId="0" borderId="0" xfId="0" applyNumberFormat="1" applyFont="1" applyAlignment="1">
      <alignment horizontal="right" vertical="center"/>
    </xf>
    <xf numFmtId="0" fontId="50" fillId="0" borderId="0" xfId="0" applyFont="1" applyAlignment="1">
      <alignment vertical="center"/>
    </xf>
    <xf numFmtId="0" fontId="75"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left" vertical="center" indent="5"/>
    </xf>
    <xf numFmtId="0" fontId="3" fillId="0" borderId="0" xfId="0" applyFont="1" applyAlignment="1">
      <alignment horizontal="right"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76" fillId="0" borderId="0" xfId="0" applyFont="1" applyAlignment="1">
      <alignment vertical="center"/>
    </xf>
    <xf numFmtId="0" fontId="76" fillId="0" borderId="0" xfId="0" applyFont="1" applyAlignment="1">
      <alignment horizontal="right" vertical="center"/>
    </xf>
    <xf numFmtId="0" fontId="78" fillId="0" borderId="0" xfId="0" applyFont="1" applyAlignment="1">
      <alignment vertical="center"/>
    </xf>
    <xf numFmtId="6" fontId="73" fillId="0" borderId="0" xfId="0" quotePrefix="1" applyNumberFormat="1" applyFont="1" applyAlignment="1">
      <alignment horizontal="right" vertical="center"/>
    </xf>
    <xf numFmtId="0" fontId="3" fillId="0" borderId="0" xfId="0" applyFont="1" applyAlignment="1">
      <alignment horizontal="left" vertical="center" wrapText="1" indent="2"/>
    </xf>
    <xf numFmtId="0" fontId="3" fillId="0" borderId="2" xfId="0" applyFont="1" applyBorder="1" applyAlignment="1">
      <alignment horizontal="right" vertical="center"/>
    </xf>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76" fillId="0" borderId="2" xfId="0" applyFont="1" applyBorder="1" applyAlignment="1">
      <alignment horizontal="right" vertical="center"/>
    </xf>
    <xf numFmtId="3" fontId="2" fillId="53" borderId="28" xfId="0" applyNumberFormat="1" applyFont="1" applyFill="1" applyBorder="1" applyAlignment="1">
      <alignment horizontal="right" vertical="center"/>
    </xf>
    <xf numFmtId="0" fontId="3" fillId="0" borderId="0" xfId="0" applyFont="1" applyFill="1" applyAlignment="1">
      <alignment vertical="center" wrapText="1"/>
    </xf>
    <xf numFmtId="0" fontId="81" fillId="0" borderId="0" xfId="0" applyFont="1" applyAlignment="1">
      <alignment vertical="center"/>
    </xf>
    <xf numFmtId="0" fontId="80" fillId="0" borderId="0" xfId="609" applyFont="1" applyFill="1"/>
    <xf numFmtId="166" fontId="80" fillId="0" borderId="0" xfId="181" applyNumberFormat="1" applyFont="1"/>
    <xf numFmtId="0" fontId="80"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7"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2" fillId="0" borderId="31" xfId="5"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14" fillId="0" borderId="34" xfId="3" applyFont="1" applyFill="1" applyBorder="1"/>
    <xf numFmtId="37" fontId="3" fillId="0" borderId="30" xfId="3" applyFont="1" applyFill="1" applyBorder="1"/>
    <xf numFmtId="37" fontId="17" fillId="0" borderId="34" xfId="609" applyNumberFormat="1" applyFont="1" applyBorder="1"/>
    <xf numFmtId="37" fontId="14" fillId="0" borderId="30" xfId="609" applyNumberFormat="1" applyFont="1" applyFill="1" applyBorder="1"/>
    <xf numFmtId="37" fontId="17" fillId="53" borderId="35" xfId="5" applyFont="1" applyFill="1" applyBorder="1"/>
    <xf numFmtId="0" fontId="9" fillId="0" borderId="36"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7" xfId="0" applyFont="1" applyBorder="1"/>
    <xf numFmtId="37" fontId="14" fillId="0" borderId="32" xfId="3" applyFont="1" applyBorder="1"/>
    <xf numFmtId="37" fontId="14" fillId="36" borderId="30"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8" xfId="0" applyNumberFormat="1" applyFont="1" applyFill="1" applyBorder="1" applyAlignment="1">
      <alignment horizontal="right" vertical="center"/>
    </xf>
    <xf numFmtId="174" fontId="2" fillId="53" borderId="38" xfId="0" applyNumberFormat="1" applyFont="1" applyFill="1" applyBorder="1" applyAlignment="1">
      <alignment horizontal="right" vertical="center"/>
    </xf>
    <xf numFmtId="10" fontId="3" fillId="0" borderId="37" xfId="3802" applyNumberFormat="1" applyFont="1" applyBorder="1" applyAlignment="1">
      <alignment horizontal="right" vertical="center"/>
    </xf>
    <xf numFmtId="0" fontId="67"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83" fillId="0" borderId="0" xfId="0" applyFont="1" applyAlignment="1">
      <alignment horizontal="left" vertical="center"/>
    </xf>
    <xf numFmtId="3" fontId="84" fillId="0" borderId="0" xfId="0" applyNumberFormat="1" applyFont="1" applyAlignment="1">
      <alignment horizontal="center" vertical="center" wrapText="1"/>
    </xf>
    <xf numFmtId="0" fontId="85" fillId="0" borderId="0" xfId="0" applyFont="1" applyAlignment="1">
      <alignment horizontal="right"/>
    </xf>
    <xf numFmtId="0" fontId="84" fillId="0" borderId="0" xfId="0" applyFont="1" applyAlignment="1">
      <alignment horizontal="right" vertical="center"/>
    </xf>
    <xf numFmtId="0" fontId="79" fillId="0" borderId="0" xfId="0" applyFont="1"/>
    <xf numFmtId="3" fontId="84" fillId="54" borderId="43" xfId="0" quotePrefix="1" applyNumberFormat="1" applyFont="1" applyFill="1" applyBorder="1" applyAlignment="1">
      <alignment horizontal="center" vertical="center" wrapText="1"/>
    </xf>
    <xf numFmtId="0" fontId="86" fillId="0" borderId="44" xfId="0" applyFont="1" applyBorder="1" applyAlignment="1">
      <alignment vertical="top" wrapText="1"/>
    </xf>
    <xf numFmtId="3" fontId="87" fillId="0" borderId="45" xfId="0" applyNumberFormat="1" applyFont="1" applyBorder="1" applyAlignment="1">
      <alignment horizontal="right" vertical="top"/>
    </xf>
    <xf numFmtId="3" fontId="87" fillId="0" borderId="47" xfId="0" applyNumberFormat="1" applyFont="1" applyBorder="1" applyAlignment="1">
      <alignment horizontal="right" vertical="top"/>
    </xf>
    <xf numFmtId="0" fontId="0" fillId="0" borderId="29" xfId="0" applyBorder="1"/>
    <xf numFmtId="0" fontId="86" fillId="0" borderId="48" xfId="0" applyFont="1" applyBorder="1" applyAlignment="1">
      <alignment vertical="top" wrapText="1"/>
    </xf>
    <xf numFmtId="3" fontId="87" fillId="0" borderId="18" xfId="0" applyNumberFormat="1" applyFont="1" applyBorder="1" applyAlignment="1">
      <alignment horizontal="center" vertical="top"/>
    </xf>
    <xf numFmtId="3" fontId="87" fillId="0" borderId="50" xfId="0" applyNumberFormat="1" applyFont="1" applyBorder="1" applyAlignment="1">
      <alignment horizontal="center" vertical="top"/>
    </xf>
    <xf numFmtId="3" fontId="87" fillId="0" borderId="51" xfId="0" applyNumberFormat="1" applyFont="1" applyBorder="1" applyAlignment="1">
      <alignment horizontal="right" vertical="top"/>
    </xf>
    <xf numFmtId="3" fontId="87" fillId="0" borderId="18" xfId="0" applyNumberFormat="1" applyFont="1" applyBorder="1" applyAlignment="1">
      <alignment horizontal="right" vertical="top"/>
    </xf>
    <xf numFmtId="3" fontId="87" fillId="55" borderId="54" xfId="0" applyNumberFormat="1" applyFont="1" applyFill="1" applyBorder="1" applyAlignment="1">
      <alignment horizontal="right" vertical="top"/>
    </xf>
    <xf numFmtId="3" fontId="87" fillId="55" borderId="55" xfId="0" applyNumberFormat="1" applyFont="1" applyFill="1" applyBorder="1" applyAlignment="1">
      <alignment horizontal="right" vertical="top"/>
    </xf>
    <xf numFmtId="3" fontId="87" fillId="0" borderId="56" xfId="0" applyNumberFormat="1" applyFont="1" applyBorder="1" applyAlignment="1">
      <alignment horizontal="right" vertical="top"/>
    </xf>
    <xf numFmtId="3" fontId="87" fillId="0" borderId="45" xfId="0" applyNumberFormat="1" applyFont="1" applyBorder="1" applyAlignment="1">
      <alignment horizontal="center" vertical="top"/>
    </xf>
    <xf numFmtId="3" fontId="87" fillId="0" borderId="46" xfId="0" applyNumberFormat="1" applyFont="1" applyBorder="1" applyAlignment="1">
      <alignment horizontal="center" vertical="top"/>
    </xf>
    <xf numFmtId="3" fontId="87" fillId="0" borderId="57" xfId="0" applyNumberFormat="1" applyFont="1" applyBorder="1" applyAlignment="1">
      <alignment horizontal="right" vertical="top"/>
    </xf>
    <xf numFmtId="0" fontId="87" fillId="0" borderId="52" xfId="218" applyFont="1" applyBorder="1" applyAlignment="1">
      <alignment vertical="center" wrapText="1"/>
    </xf>
    <xf numFmtId="0" fontId="84" fillId="54" borderId="61" xfId="0" applyFont="1" applyFill="1" applyBorder="1" applyAlignment="1">
      <alignment vertical="top" wrapText="1"/>
    </xf>
    <xf numFmtId="3" fontId="87" fillId="54" borderId="62" xfId="0" applyNumberFormat="1" applyFont="1" applyFill="1" applyBorder="1" applyAlignment="1">
      <alignment horizontal="right" vertical="top"/>
    </xf>
    <xf numFmtId="3" fontId="87" fillId="54" borderId="42" xfId="0" applyNumberFormat="1" applyFont="1" applyFill="1" applyBorder="1" applyAlignment="1">
      <alignment horizontal="right" vertical="top"/>
    </xf>
    <xf numFmtId="3" fontId="87" fillId="54" borderId="63" xfId="0" applyNumberFormat="1" applyFont="1" applyFill="1" applyBorder="1" applyAlignment="1">
      <alignment horizontal="right" vertical="top"/>
    </xf>
    <xf numFmtId="0" fontId="84" fillId="0" borderId="64" xfId="0" applyFont="1" applyBorder="1" applyAlignment="1">
      <alignment vertical="top" wrapText="1"/>
    </xf>
    <xf numFmtId="3" fontId="87" fillId="0" borderId="64" xfId="0" applyNumberFormat="1" applyFont="1" applyBorder="1" applyAlignment="1">
      <alignment horizontal="right" vertical="top"/>
    </xf>
    <xf numFmtId="0" fontId="86" fillId="0" borderId="65" xfId="0" applyFont="1" applyBorder="1" applyAlignment="1">
      <alignment vertical="top" wrapText="1"/>
    </xf>
    <xf numFmtId="3" fontId="87" fillId="0" borderId="66" xfId="0" applyNumberFormat="1" applyFont="1" applyBorder="1" applyAlignment="1">
      <alignment horizontal="center" vertical="top"/>
    </xf>
    <xf numFmtId="3" fontId="87" fillId="0" borderId="67" xfId="0" applyNumberFormat="1" applyFont="1" applyBorder="1" applyAlignment="1">
      <alignment horizontal="center" vertical="top"/>
    </xf>
    <xf numFmtId="3" fontId="87" fillId="0" borderId="68" xfId="0" applyNumberFormat="1" applyFont="1" applyBorder="1" applyAlignment="1">
      <alignment horizontal="right" vertical="top"/>
    </xf>
    <xf numFmtId="3" fontId="87" fillId="0" borderId="69" xfId="0" applyNumberFormat="1" applyFont="1" applyBorder="1" applyAlignment="1">
      <alignment horizontal="right" vertical="top"/>
    </xf>
    <xf numFmtId="0" fontId="84" fillId="55" borderId="53" xfId="0" applyFont="1" applyFill="1" applyBorder="1" applyAlignment="1">
      <alignment vertical="top" wrapText="1"/>
    </xf>
    <xf numFmtId="3" fontId="87" fillId="55" borderId="71" xfId="0" applyNumberFormat="1" applyFont="1" applyFill="1" applyBorder="1" applyAlignment="1">
      <alignment horizontal="right" vertical="top"/>
    </xf>
    <xf numFmtId="0" fontId="0" fillId="0" borderId="64" xfId="0" applyBorder="1"/>
    <xf numFmtId="3" fontId="87" fillId="0" borderId="62" xfId="0" applyNumberFormat="1" applyFont="1" applyBorder="1" applyAlignment="1">
      <alignment horizontal="center" vertical="top"/>
    </xf>
    <xf numFmtId="3" fontId="87" fillId="0" borderId="43" xfId="0" applyNumberFormat="1" applyFont="1" applyBorder="1" applyAlignment="1">
      <alignment horizontal="center" vertical="top"/>
    </xf>
    <xf numFmtId="3" fontId="87" fillId="0" borderId="63" xfId="0" applyNumberFormat="1" applyFont="1" applyBorder="1" applyAlignment="1">
      <alignment horizontal="right" vertical="top"/>
    </xf>
    <xf numFmtId="0" fontId="86" fillId="0" borderId="70" xfId="0" applyFont="1" applyBorder="1" applyAlignment="1">
      <alignment vertical="top" wrapText="1"/>
    </xf>
    <xf numFmtId="3" fontId="87" fillId="0" borderId="72" xfId="0" applyNumberFormat="1" applyFont="1" applyBorder="1" applyAlignment="1">
      <alignment horizontal="center" vertical="top"/>
    </xf>
    <xf numFmtId="3" fontId="87" fillId="0" borderId="73" xfId="0" applyNumberFormat="1" applyFont="1" applyBorder="1" applyAlignment="1">
      <alignment horizontal="center" vertical="top"/>
    </xf>
    <xf numFmtId="0" fontId="84" fillId="54" borderId="75" xfId="0" applyFont="1" applyFill="1" applyBorder="1" applyAlignment="1">
      <alignment vertical="top" wrapText="1"/>
    </xf>
    <xf numFmtId="3" fontId="87" fillId="54" borderId="43" xfId="0" applyNumberFormat="1" applyFont="1" applyFill="1" applyBorder="1" applyAlignment="1">
      <alignment horizontal="right" vertical="top"/>
    </xf>
    <xf numFmtId="0" fontId="84" fillId="0" borderId="0" xfId="0" applyFont="1" applyAlignment="1">
      <alignment vertical="top" wrapText="1"/>
    </xf>
    <xf numFmtId="3" fontId="87" fillId="0" borderId="0" xfId="0" applyNumberFormat="1" applyFont="1" applyAlignment="1">
      <alignment horizontal="right" vertical="top"/>
    </xf>
    <xf numFmtId="3" fontId="87" fillId="0" borderId="40" xfId="0" applyNumberFormat="1" applyFont="1" applyBorder="1" applyAlignment="1">
      <alignment horizontal="center" vertical="top"/>
    </xf>
    <xf numFmtId="3" fontId="87" fillId="0" borderId="41" xfId="0" applyNumberFormat="1" applyFont="1" applyBorder="1" applyAlignment="1">
      <alignment horizontal="center" vertical="top"/>
    </xf>
    <xf numFmtId="0" fontId="86" fillId="0" borderId="58" xfId="0" applyFont="1" applyBorder="1" applyAlignment="1">
      <alignment vertical="top" wrapText="1"/>
    </xf>
    <xf numFmtId="3" fontId="87" fillId="0" borderId="76" xfId="0" applyNumberFormat="1" applyFont="1" applyBorder="1" applyAlignment="1">
      <alignment horizontal="center" vertical="top"/>
    </xf>
    <xf numFmtId="0" fontId="87" fillId="0" borderId="59" xfId="0" applyFont="1" applyBorder="1" applyAlignment="1">
      <alignment vertical="top" wrapText="1"/>
    </xf>
    <xf numFmtId="0" fontId="87" fillId="0" borderId="58" xfId="0" applyFont="1" applyBorder="1" applyAlignment="1">
      <alignment vertical="top" wrapText="1"/>
    </xf>
    <xf numFmtId="0" fontId="87" fillId="0" borderId="52" xfId="0" applyFont="1" applyBorder="1" applyAlignment="1">
      <alignment vertical="top" wrapText="1"/>
    </xf>
    <xf numFmtId="3" fontId="87" fillId="55" borderId="77" xfId="0" applyNumberFormat="1" applyFont="1" applyFill="1" applyBorder="1" applyAlignment="1">
      <alignment horizontal="right" vertical="top"/>
    </xf>
    <xf numFmtId="0" fontId="86" fillId="0" borderId="39" xfId="0" applyFont="1" applyBorder="1" applyAlignment="1">
      <alignment vertical="top" wrapText="1"/>
    </xf>
    <xf numFmtId="0" fontId="87" fillId="0" borderId="78" xfId="0" applyFont="1" applyBorder="1" applyAlignment="1">
      <alignment vertical="top" wrapText="1"/>
    </xf>
    <xf numFmtId="0" fontId="84" fillId="0" borderId="56" xfId="0" applyFont="1" applyBorder="1" applyAlignment="1">
      <alignment vertical="top" wrapText="1"/>
    </xf>
    <xf numFmtId="3" fontId="87" fillId="0" borderId="56" xfId="0" applyNumberFormat="1" applyFont="1" applyBorder="1" applyAlignment="1">
      <alignment horizontal="center" vertical="top"/>
    </xf>
    <xf numFmtId="0" fontId="86" fillId="0" borderId="79" xfId="0" applyFont="1" applyBorder="1" applyAlignment="1">
      <alignment vertical="top" wrapText="1"/>
    </xf>
    <xf numFmtId="3" fontId="87" fillId="0" borderId="45" xfId="0" applyNumberFormat="1" applyFont="1" applyBorder="1" applyAlignment="1">
      <alignment vertical="top"/>
    </xf>
    <xf numFmtId="3" fontId="87" fillId="0" borderId="80" xfId="0" applyNumberFormat="1" applyFont="1" applyBorder="1" applyAlignment="1">
      <alignment vertical="top"/>
    </xf>
    <xf numFmtId="3" fontId="87" fillId="0" borderId="18" xfId="0" applyNumberFormat="1" applyFont="1" applyBorder="1" applyAlignment="1">
      <alignment vertical="top"/>
    </xf>
    <xf numFmtId="3" fontId="87" fillId="0" borderId="76" xfId="0" applyNumberFormat="1" applyFont="1" applyBorder="1" applyAlignment="1">
      <alignment vertical="top"/>
    </xf>
    <xf numFmtId="0" fontId="86" fillId="0" borderId="52" xfId="0" applyFont="1" applyBorder="1" applyAlignment="1">
      <alignment vertical="top" wrapText="1"/>
    </xf>
    <xf numFmtId="0" fontId="79" fillId="0" borderId="52" xfId="0" applyFont="1" applyBorder="1"/>
    <xf numFmtId="0" fontId="87" fillId="0" borderId="82" xfId="0" applyFont="1" applyBorder="1" applyAlignment="1">
      <alignment vertical="top" wrapText="1"/>
    </xf>
    <xf numFmtId="0" fontId="87" fillId="0" borderId="56" xfId="0" applyFont="1" applyBorder="1" applyAlignment="1">
      <alignment vertical="top" wrapText="1"/>
    </xf>
    <xf numFmtId="4" fontId="84" fillId="0" borderId="75" xfId="0" applyNumberFormat="1" applyFont="1" applyBorder="1" applyAlignment="1">
      <alignment vertical="top"/>
    </xf>
    <xf numFmtId="3" fontId="84" fillId="0" borderId="62" xfId="0" applyNumberFormat="1" applyFont="1" applyBorder="1" applyAlignment="1">
      <alignment vertical="top"/>
    </xf>
    <xf numFmtId="176" fontId="3" fillId="0" borderId="0" xfId="0" applyNumberFormat="1" applyFont="1"/>
    <xf numFmtId="176" fontId="5" fillId="0" borderId="0" xfId="0" applyNumberFormat="1" applyFont="1" applyAlignment="1">
      <alignment vertical="center" wrapText="1"/>
    </xf>
    <xf numFmtId="176" fontId="6" fillId="0" borderId="0" xfId="1" applyNumberFormat="1" applyAlignment="1">
      <alignment vertical="center" wrapText="1"/>
    </xf>
    <xf numFmtId="176" fontId="2" fillId="2" borderId="2" xfId="0" quotePrefix="1" applyNumberFormat="1" applyFont="1" applyFill="1" applyBorder="1" applyAlignment="1">
      <alignment horizontal="right"/>
    </xf>
    <xf numFmtId="176" fontId="3" fillId="0" borderId="0" xfId="0" applyNumberFormat="1" applyFont="1" applyFill="1"/>
    <xf numFmtId="176" fontId="2" fillId="2" borderId="3" xfId="0" applyNumberFormat="1" applyFont="1" applyFill="1" applyBorder="1"/>
    <xf numFmtId="176" fontId="2" fillId="0" borderId="0" xfId="0" applyNumberFormat="1" applyFont="1" applyFill="1" applyBorder="1"/>
    <xf numFmtId="176" fontId="2" fillId="2" borderId="1" xfId="0" applyNumberFormat="1" applyFont="1" applyFill="1" applyBorder="1"/>
    <xf numFmtId="176" fontId="3" fillId="0" borderId="0" xfId="0" applyNumberFormat="1" applyFont="1" applyFill="1" applyBorder="1"/>
    <xf numFmtId="176" fontId="0" fillId="0" borderId="0" xfId="0" applyNumberFormat="1" applyAlignment="1">
      <alignment wrapText="1"/>
    </xf>
    <xf numFmtId="176" fontId="25" fillId="0" borderId="0" xfId="0" applyNumberFormat="1" applyFont="1"/>
    <xf numFmtId="176" fontId="0" fillId="0" borderId="0" xfId="0" applyNumberFormat="1"/>
    <xf numFmtId="175" fontId="9" fillId="0" borderId="0" xfId="3803" applyNumberFormat="1" applyFont="1"/>
    <xf numFmtId="0" fontId="7" fillId="0" borderId="0" xfId="0" applyFont="1" applyAlignment="1">
      <alignment horizontal="right" vertical="center"/>
    </xf>
    <xf numFmtId="0" fontId="94" fillId="0" borderId="0" xfId="0" applyFont="1" applyAlignment="1">
      <alignment horizontal="left" vertical="center" wrapText="1" indent="2"/>
    </xf>
    <xf numFmtId="3" fontId="87" fillId="0" borderId="85" xfId="0" applyNumberFormat="1" applyFont="1" applyBorder="1" applyAlignment="1">
      <alignment horizontal="center" vertical="top"/>
    </xf>
    <xf numFmtId="3" fontId="87" fillId="0" borderId="86" xfId="0" applyNumberFormat="1" applyFont="1" applyBorder="1" applyAlignment="1">
      <alignment horizontal="center" vertical="top"/>
    </xf>
    <xf numFmtId="0" fontId="0" fillId="0" borderId="0" xfId="0" applyAlignment="1">
      <alignment wrapText="1"/>
    </xf>
    <xf numFmtId="176" fontId="2" fillId="2" borderId="0" xfId="0" quotePrefix="1" applyNumberFormat="1" applyFont="1" applyFill="1" applyAlignment="1">
      <alignment horizontal="right"/>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95" fillId="0" borderId="0" xfId="8" applyFont="1" applyAlignment="1"/>
    <xf numFmtId="2" fontId="97" fillId="0" borderId="0" xfId="14" applyNumberFormat="1" applyFont="1" applyAlignment="1"/>
    <xf numFmtId="2" fontId="97" fillId="0" borderId="0" xfId="15" applyNumberFormat="1" applyFont="1"/>
    <xf numFmtId="2" fontId="98" fillId="0" borderId="0" xfId="14" applyNumberFormat="1" applyFont="1" applyAlignment="1"/>
    <xf numFmtId="2" fontId="98" fillId="0" borderId="0" xfId="15" applyNumberFormat="1" applyFont="1" applyBorder="1"/>
    <xf numFmtId="2" fontId="99" fillId="0" borderId="0" xfId="15" applyNumberFormat="1" applyFont="1" applyBorder="1"/>
    <xf numFmtId="2" fontId="96" fillId="0" borderId="0" xfId="15" applyNumberFormat="1" applyFont="1"/>
    <xf numFmtId="2" fontId="96" fillId="0" borderId="0" xfId="22" applyNumberFormat="1" applyFont="1"/>
    <xf numFmtId="2" fontId="96" fillId="0" borderId="0" xfId="15" applyNumberFormat="1" applyFont="1" applyBorder="1" applyAlignment="1"/>
    <xf numFmtId="2" fontId="96" fillId="0" borderId="0" xfId="15" applyNumberFormat="1" applyFont="1" applyBorder="1"/>
    <xf numFmtId="2" fontId="48" fillId="3" borderId="29" xfId="4" applyNumberFormat="1" applyFont="1" applyBorder="1" applyAlignment="1">
      <alignment horizontal="center" wrapText="1"/>
    </xf>
    <xf numFmtId="2" fontId="48" fillId="3" borderId="30" xfId="4" quotePrefix="1" applyNumberFormat="1" applyFont="1" applyBorder="1">
      <alignment horizontal="center"/>
    </xf>
    <xf numFmtId="0" fontId="75" fillId="0" borderId="0" xfId="0" applyFont="1"/>
    <xf numFmtId="0" fontId="100" fillId="0" borderId="0" xfId="0" applyFont="1"/>
    <xf numFmtId="0" fontId="103" fillId="0" borderId="0" xfId="0" applyFont="1"/>
    <xf numFmtId="0" fontId="75" fillId="0" borderId="0" xfId="0" applyFont="1" applyFill="1"/>
    <xf numFmtId="0" fontId="41" fillId="0" borderId="0" xfId="0" applyFont="1"/>
    <xf numFmtId="175" fontId="9" fillId="0" borderId="0" xfId="3803" applyNumberFormat="1" applyFont="1" applyBorder="1"/>
    <xf numFmtId="0" fontId="103" fillId="0" borderId="0" xfId="0" applyFont="1" applyBorder="1"/>
    <xf numFmtId="37" fontId="14" fillId="0" borderId="29" xfId="3" applyFont="1" applyBorder="1"/>
    <xf numFmtId="37" fontId="2" fillId="0" borderId="93" xfId="5" applyFont="1" applyFill="1" applyBorder="1"/>
    <xf numFmtId="37" fontId="14" fillId="0" borderId="38" xfId="3" applyFont="1" applyFill="1" applyBorder="1"/>
    <xf numFmtId="37" fontId="17" fillId="53" borderId="94" xfId="5" applyFont="1" applyFill="1" applyBorder="1"/>
    <xf numFmtId="3" fontId="3" fillId="0" borderId="95" xfId="0" applyNumberFormat="1" applyFont="1" applyBorder="1" applyAlignment="1">
      <alignment horizontal="right" vertical="center"/>
    </xf>
    <xf numFmtId="3" fontId="2" fillId="53" borderId="96" xfId="0" applyNumberFormat="1" applyFont="1" applyFill="1" applyBorder="1" applyAlignment="1">
      <alignment horizontal="right" vertical="center"/>
    </xf>
    <xf numFmtId="174" fontId="2" fillId="53" borderId="96" xfId="0" applyNumberFormat="1" applyFont="1" applyFill="1" applyBorder="1" applyAlignment="1">
      <alignment horizontal="right" vertical="center"/>
    </xf>
    <xf numFmtId="43" fontId="9" fillId="0" borderId="0" xfId="3803" applyNumberFormat="1" applyFont="1"/>
    <xf numFmtId="0" fontId="106" fillId="0" borderId="0" xfId="0" applyFont="1" applyAlignment="1">
      <alignment vertical="center"/>
    </xf>
    <xf numFmtId="0" fontId="14" fillId="0" borderId="0" xfId="0" applyFont="1" applyAlignment="1">
      <alignment horizontal="right" vertical="center"/>
    </xf>
    <xf numFmtId="3" fontId="14" fillId="0" borderId="0" xfId="0" applyNumberFormat="1" applyFont="1" applyAlignment="1">
      <alignment horizontal="right" vertical="center"/>
    </xf>
    <xf numFmtId="3" fontId="14" fillId="0" borderId="2" xfId="0" applyNumberFormat="1" applyFont="1" applyBorder="1" applyAlignment="1">
      <alignment horizontal="right" vertical="center"/>
    </xf>
    <xf numFmtId="0" fontId="14" fillId="0" borderId="2" xfId="0" applyFont="1" applyBorder="1" applyAlignment="1">
      <alignment horizontal="right" vertical="center"/>
    </xf>
    <xf numFmtId="175" fontId="9" fillId="0" borderId="0" xfId="3803" quotePrefix="1" applyNumberFormat="1" applyFont="1"/>
    <xf numFmtId="0" fontId="24" fillId="0" borderId="0" xfId="0" applyFont="1"/>
    <xf numFmtId="0" fontId="24" fillId="0" borderId="0" xfId="0" applyFont="1" applyAlignment="1">
      <alignment wrapText="1"/>
    </xf>
    <xf numFmtId="0" fontId="3" fillId="56" borderId="0" xfId="0" applyFont="1" applyFill="1" applyAlignment="1">
      <alignment horizontal="left" vertical="center" wrapText="1"/>
    </xf>
    <xf numFmtId="3" fontId="3" fillId="0" borderId="0" xfId="0" applyNumberFormat="1" applyFont="1" applyAlignment="1">
      <alignment vertical="center" wrapText="1"/>
    </xf>
    <xf numFmtId="0" fontId="3" fillId="56" borderId="0" xfId="0" applyFont="1" applyFill="1" applyAlignment="1">
      <alignment vertical="center" wrapText="1"/>
    </xf>
    <xf numFmtId="0" fontId="3" fillId="0" borderId="0" xfId="0" applyFont="1" applyAlignment="1">
      <alignment wrapText="1"/>
    </xf>
    <xf numFmtId="0" fontId="24" fillId="0" borderId="0" xfId="0" applyFont="1" applyAlignment="1">
      <alignment vertical="center" wrapText="1"/>
    </xf>
    <xf numFmtId="0" fontId="3" fillId="56" borderId="0" xfId="0" applyFont="1" applyFill="1"/>
    <xf numFmtId="0" fontId="24" fillId="56" borderId="0" xfId="0" applyFont="1" applyFill="1"/>
    <xf numFmtId="0" fontId="84" fillId="54" borderId="83" xfId="0" applyFont="1" applyFill="1" applyBorder="1" applyAlignment="1">
      <alignment horizontal="center" vertical="center" wrapText="1"/>
    </xf>
    <xf numFmtId="3" fontId="84" fillId="54" borderId="63" xfId="0" quotePrefix="1" applyNumberFormat="1" applyFont="1" applyFill="1" applyBorder="1" applyAlignment="1">
      <alignment horizontal="center" vertical="center" wrapText="1"/>
    </xf>
    <xf numFmtId="0" fontId="87" fillId="0" borderId="52" xfId="192" applyFont="1" applyBorder="1" applyAlignment="1">
      <alignment vertical="top" wrapText="1"/>
    </xf>
    <xf numFmtId="0" fontId="84" fillId="55" borderId="53" xfId="192" applyFont="1" applyFill="1" applyBorder="1" applyAlignment="1">
      <alignment vertical="top" wrapText="1"/>
    </xf>
    <xf numFmtId="0" fontId="84" fillId="0" borderId="56" xfId="192" applyFont="1" applyBorder="1" applyAlignment="1">
      <alignment vertical="top" wrapText="1"/>
    </xf>
    <xf numFmtId="0" fontId="86" fillId="0" borderId="44" xfId="192" applyFont="1" applyBorder="1" applyAlignment="1">
      <alignment vertical="top" wrapText="1"/>
    </xf>
    <xf numFmtId="0" fontId="87" fillId="0" borderId="58" xfId="192" applyFont="1" applyBorder="1" applyAlignment="1">
      <alignment vertical="top" wrapText="1"/>
    </xf>
    <xf numFmtId="0" fontId="87" fillId="0" borderId="59" xfId="192" applyFont="1" applyBorder="1" applyAlignment="1">
      <alignment vertical="top" wrapText="1"/>
    </xf>
    <xf numFmtId="0" fontId="87" fillId="0" borderId="60" xfId="192" applyFont="1" applyBorder="1" applyAlignment="1">
      <alignment vertical="top" wrapText="1"/>
    </xf>
    <xf numFmtId="0" fontId="87" fillId="0" borderId="70" xfId="192" applyFont="1" applyBorder="1" applyAlignment="1">
      <alignment vertical="top"/>
    </xf>
    <xf numFmtId="0" fontId="87" fillId="0" borderId="59" xfId="192" applyFont="1" applyBorder="1" applyAlignment="1">
      <alignment vertical="top"/>
    </xf>
    <xf numFmtId="0" fontId="87" fillId="0" borderId="74" xfId="192" applyFont="1" applyBorder="1" applyAlignment="1">
      <alignment vertical="top"/>
    </xf>
    <xf numFmtId="0" fontId="87" fillId="0" borderId="58" xfId="192" applyFont="1" applyBorder="1" applyAlignment="1">
      <alignment vertical="top"/>
    </xf>
    <xf numFmtId="0" fontId="88" fillId="55" borderId="53" xfId="192" applyFont="1" applyFill="1" applyBorder="1" applyAlignment="1">
      <alignment horizontal="left"/>
    </xf>
    <xf numFmtId="0" fontId="86" fillId="0" borderId="52" xfId="192" applyFont="1" applyBorder="1" applyAlignment="1">
      <alignment vertical="top"/>
    </xf>
    <xf numFmtId="3" fontId="87" fillId="0" borderId="80" xfId="0" applyNumberFormat="1" applyFont="1" applyBorder="1" applyAlignment="1">
      <alignment horizontal="center" vertical="top"/>
    </xf>
    <xf numFmtId="0" fontId="84" fillId="0" borderId="52" xfId="192" applyFont="1" applyBorder="1" applyAlignment="1">
      <alignment vertical="top" wrapText="1"/>
    </xf>
    <xf numFmtId="3" fontId="84" fillId="0" borderId="18" xfId="0" applyNumberFormat="1" applyFont="1" applyBorder="1" applyAlignment="1">
      <alignment horizontal="right" vertical="top"/>
    </xf>
    <xf numFmtId="0" fontId="88" fillId="55" borderId="81" xfId="192" applyFont="1" applyFill="1" applyBorder="1" applyAlignment="1">
      <alignment horizontal="left"/>
    </xf>
    <xf numFmtId="0" fontId="87" fillId="0" borderId="64" xfId="0" applyFont="1" applyBorder="1" applyAlignment="1">
      <alignment vertical="top" wrapText="1"/>
    </xf>
    <xf numFmtId="0" fontId="89" fillId="0" borderId="52" xfId="192" applyFont="1" applyBorder="1" applyAlignment="1">
      <alignment horizontal="left"/>
    </xf>
    <xf numFmtId="3" fontId="87" fillId="0" borderId="80" xfId="0" applyNumberFormat="1" applyFont="1" applyBorder="1" applyAlignment="1">
      <alignment horizontal="right" vertical="top"/>
    </xf>
    <xf numFmtId="3" fontId="84" fillId="0" borderId="51" xfId="0" applyNumberFormat="1" applyFont="1" applyBorder="1" applyAlignment="1">
      <alignment horizontal="right" vertical="top"/>
    </xf>
    <xf numFmtId="0" fontId="87" fillId="0" borderId="59" xfId="192" applyFont="1" applyFill="1" applyBorder="1" applyAlignment="1">
      <alignment vertical="top" wrapText="1"/>
    </xf>
    <xf numFmtId="0" fontId="87" fillId="0" borderId="52" xfId="192" applyFont="1" applyFill="1" applyBorder="1" applyAlignment="1">
      <alignment vertical="top" wrapText="1"/>
    </xf>
    <xf numFmtId="0" fontId="87" fillId="0" borderId="59" xfId="0" quotePrefix="1" applyFont="1" applyFill="1" applyBorder="1" applyAlignment="1">
      <alignment vertical="center"/>
    </xf>
    <xf numFmtId="0" fontId="87" fillId="0" borderId="82" xfId="192" applyFont="1" applyFill="1" applyBorder="1" applyAlignment="1">
      <alignment vertical="top"/>
    </xf>
    <xf numFmtId="0" fontId="87" fillId="0" borderId="48" xfId="192" applyFont="1" applyFill="1" applyBorder="1" applyAlignment="1">
      <alignment vertical="top"/>
    </xf>
    <xf numFmtId="0" fontId="87" fillId="0" borderId="52" xfId="0" quotePrefix="1" applyFont="1" applyFill="1" applyBorder="1" applyAlignment="1">
      <alignment vertical="center"/>
    </xf>
    <xf numFmtId="0" fontId="87" fillId="0" borderId="52" xfId="192" applyFont="1" applyFill="1" applyBorder="1" applyAlignment="1">
      <alignment vertical="top"/>
    </xf>
    <xf numFmtId="0" fontId="87" fillId="0" borderId="78" xfId="192" applyFont="1" applyFill="1" applyBorder="1" applyAlignment="1">
      <alignment vertical="top"/>
    </xf>
    <xf numFmtId="0" fontId="87" fillId="0" borderId="59" xfId="192" applyFont="1" applyFill="1" applyBorder="1" applyAlignment="1">
      <alignment vertical="top"/>
    </xf>
    <xf numFmtId="0" fontId="87" fillId="0" borderId="78" xfId="0" quotePrefix="1" applyFont="1" applyFill="1" applyBorder="1" applyAlignment="1">
      <alignment vertical="center"/>
    </xf>
    <xf numFmtId="0" fontId="87" fillId="0" borderId="70" xfId="0" applyFont="1" applyFill="1" applyBorder="1" applyAlignment="1">
      <alignment vertical="top" wrapText="1"/>
    </xf>
    <xf numFmtId="0" fontId="87" fillId="0" borderId="52" xfId="0" quotePrefix="1" applyFont="1" applyFill="1" applyBorder="1" applyAlignment="1">
      <alignment vertical="center" wrapText="1"/>
    </xf>
    <xf numFmtId="0" fontId="93" fillId="0" borderId="0" xfId="0" applyFont="1" applyFill="1" applyAlignment="1">
      <alignment horizontal="left" vertical="center" wrapText="1"/>
    </xf>
    <xf numFmtId="0" fontId="50" fillId="0" borderId="0" xfId="0" applyFont="1" applyFill="1" applyAlignment="1">
      <alignment horizontal="left" vertical="center" wrapText="1"/>
    </xf>
    <xf numFmtId="0" fontId="79" fillId="56" borderId="0" xfId="0" applyFont="1" applyFill="1"/>
    <xf numFmtId="0" fontId="90" fillId="56" borderId="0" xfId="0" applyFont="1" applyFill="1"/>
    <xf numFmtId="0" fontId="84" fillId="56" borderId="0" xfId="14" applyFont="1" applyFill="1" applyAlignment="1">
      <alignment horizontal="right" vertical="top"/>
    </xf>
    <xf numFmtId="0" fontId="90" fillId="56" borderId="0" xfId="0" applyFont="1" applyFill="1" applyAlignment="1">
      <alignment horizontal="right"/>
    </xf>
    <xf numFmtId="0" fontId="84" fillId="56" borderId="0" xfId="0" applyFont="1" applyFill="1" applyAlignment="1">
      <alignment horizontal="right" vertical="center"/>
    </xf>
    <xf numFmtId="0" fontId="79" fillId="56" borderId="0" xfId="0" applyFont="1" applyFill="1" applyAlignment="1">
      <alignment horizontal="center" vertical="center" wrapText="1"/>
    </xf>
    <xf numFmtId="0" fontId="84" fillId="56" borderId="83" xfId="0" applyFont="1" applyFill="1" applyBorder="1" applyAlignment="1">
      <alignment horizontal="left" vertical="top" wrapText="1"/>
    </xf>
    <xf numFmtId="3" fontId="84" fillId="57" borderId="62" xfId="0" applyNumberFormat="1" applyFont="1" applyFill="1" applyBorder="1" applyAlignment="1">
      <alignment horizontal="center" vertical="center" wrapText="1"/>
    </xf>
    <xf numFmtId="3" fontId="84" fillId="57" borderId="43" xfId="0" quotePrefix="1" applyNumberFormat="1" applyFont="1" applyFill="1" applyBorder="1" applyAlignment="1">
      <alignment horizontal="center" vertical="center" wrapText="1"/>
    </xf>
    <xf numFmtId="0" fontId="84" fillId="56" borderId="58" xfId="14" applyFont="1" applyFill="1" applyBorder="1" applyAlignment="1">
      <alignment vertical="top"/>
    </xf>
    <xf numFmtId="3" fontId="87" fillId="56" borderId="85" xfId="0" applyNumberFormat="1" applyFont="1" applyFill="1" applyBorder="1" applyAlignment="1">
      <alignment horizontal="right" vertical="top"/>
    </xf>
    <xf numFmtId="3" fontId="87" fillId="56" borderId="86" xfId="0" applyNumberFormat="1" applyFont="1" applyFill="1" applyBorder="1" applyAlignment="1">
      <alignment horizontal="right" vertical="top"/>
    </xf>
    <xf numFmtId="3" fontId="87" fillId="56" borderId="84" xfId="0" applyNumberFormat="1" applyFont="1" applyFill="1" applyBorder="1" applyAlignment="1">
      <alignment horizontal="right" vertical="top"/>
    </xf>
    <xf numFmtId="0" fontId="108" fillId="0" borderId="0" xfId="0" applyFont="1" applyAlignment="1">
      <alignment vertical="center" wrapText="1"/>
    </xf>
    <xf numFmtId="0" fontId="87" fillId="56" borderId="52" xfId="15" applyNumberFormat="1" applyFont="1" applyFill="1" applyBorder="1" applyAlignment="1">
      <alignment horizontal="left" vertical="top" wrapText="1" indent="1"/>
    </xf>
    <xf numFmtId="3" fontId="87" fillId="56" borderId="18" xfId="0" applyNumberFormat="1" applyFont="1" applyFill="1" applyBorder="1" applyAlignment="1">
      <alignment horizontal="right" vertical="top"/>
    </xf>
    <xf numFmtId="3" fontId="87" fillId="56" borderId="49" xfId="0" applyNumberFormat="1" applyFont="1" applyFill="1" applyBorder="1" applyAlignment="1">
      <alignment horizontal="right" vertical="top"/>
    </xf>
    <xf numFmtId="0" fontId="108" fillId="0" borderId="0" xfId="0" applyFont="1" applyAlignment="1">
      <alignment horizontal="center" vertical="center" wrapText="1"/>
    </xf>
    <xf numFmtId="0" fontId="108" fillId="0" borderId="0" xfId="0" applyFont="1" applyAlignment="1">
      <alignment vertical="center"/>
    </xf>
    <xf numFmtId="0" fontId="108" fillId="0" borderId="0" xfId="0" applyFont="1" applyAlignment="1">
      <alignment horizontal="right" vertical="center"/>
    </xf>
    <xf numFmtId="0" fontId="87" fillId="56" borderId="52" xfId="15" applyNumberFormat="1" applyFont="1" applyFill="1" applyBorder="1" applyAlignment="1">
      <alignment horizontal="left" vertical="top" indent="1"/>
    </xf>
    <xf numFmtId="0" fontId="108" fillId="0" borderId="0" xfId="0" applyFont="1" applyAlignment="1">
      <alignment horizontal="right" vertical="center" wrapText="1"/>
    </xf>
    <xf numFmtId="0" fontId="109" fillId="0" borderId="0" xfId="0" applyFont="1" applyAlignment="1">
      <alignment vertical="center"/>
    </xf>
    <xf numFmtId="0" fontId="68" fillId="0" borderId="0" xfId="0" applyFont="1" applyAlignment="1">
      <alignment horizontal="right" vertical="center"/>
    </xf>
    <xf numFmtId="0" fontId="79" fillId="0" borderId="58" xfId="15" applyNumberFormat="1" applyFont="1" applyBorder="1" applyAlignment="1">
      <alignment horizontal="left" vertical="top" indent="1"/>
    </xf>
    <xf numFmtId="0" fontId="87" fillId="56" borderId="70" xfId="15" applyNumberFormat="1" applyFont="1" applyFill="1" applyBorder="1" applyAlignment="1">
      <alignment horizontal="left" vertical="top" indent="1"/>
    </xf>
    <xf numFmtId="0" fontId="84" fillId="56" borderId="58" xfId="15" applyNumberFormat="1" applyFont="1" applyFill="1" applyBorder="1" applyAlignment="1">
      <alignment vertical="top"/>
    </xf>
    <xf numFmtId="3" fontId="87" fillId="0" borderId="85" xfId="0" applyNumberFormat="1" applyFont="1" applyBorder="1" applyAlignment="1">
      <alignment horizontal="right" vertical="top"/>
    </xf>
    <xf numFmtId="0" fontId="84" fillId="56" borderId="52" xfId="14" applyFont="1" applyFill="1" applyBorder="1" applyAlignment="1">
      <alignment vertical="top"/>
    </xf>
    <xf numFmtId="0" fontId="14" fillId="56" borderId="58" xfId="15" applyNumberFormat="1" applyFill="1" applyBorder="1" applyAlignment="1">
      <alignment vertical="top"/>
    </xf>
    <xf numFmtId="0" fontId="84" fillId="55" borderId="87" xfId="15" applyNumberFormat="1" applyFont="1" applyFill="1" applyBorder="1" applyAlignment="1">
      <alignment horizontal="left" vertical="top" indent="1"/>
    </xf>
    <xf numFmtId="3" fontId="84" fillId="55" borderId="71" xfId="0" applyNumberFormat="1" applyFont="1" applyFill="1" applyBorder="1" applyAlignment="1">
      <alignment horizontal="right" vertical="top"/>
    </xf>
    <xf numFmtId="0" fontId="84" fillId="57" borderId="61" xfId="0" applyFont="1" applyFill="1" applyBorder="1" applyAlignment="1">
      <alignment horizontal="center" vertical="center" wrapText="1"/>
    </xf>
    <xf numFmtId="3" fontId="84" fillId="57" borderId="88" xfId="0" quotePrefix="1" applyNumberFormat="1" applyFont="1" applyFill="1" applyBorder="1" applyAlignment="1">
      <alignment horizontal="center" vertical="center" wrapText="1"/>
    </xf>
    <xf numFmtId="0" fontId="87" fillId="56" borderId="64" xfId="0" applyFont="1" applyFill="1" applyBorder="1" applyAlignment="1">
      <alignment vertical="top" wrapText="1"/>
    </xf>
    <xf numFmtId="3" fontId="92" fillId="56" borderId="64" xfId="0" applyNumberFormat="1" applyFont="1" applyFill="1" applyBorder="1" applyAlignment="1">
      <alignment horizontal="right" vertical="top"/>
    </xf>
    <xf numFmtId="0" fontId="84" fillId="56" borderId="79" xfId="15" applyNumberFormat="1" applyFont="1" applyFill="1" applyBorder="1" applyAlignment="1">
      <alignment horizontal="left" vertical="top" indent="1"/>
    </xf>
    <xf numFmtId="3" fontId="87" fillId="56" borderId="45" xfId="0" applyNumberFormat="1" applyFont="1" applyFill="1" applyBorder="1" applyAlignment="1">
      <alignment horizontal="center" vertical="top"/>
    </xf>
    <xf numFmtId="3" fontId="87" fillId="56" borderId="46" xfId="0" applyNumberFormat="1" applyFont="1" applyFill="1" applyBorder="1" applyAlignment="1">
      <alignment horizontal="center" vertical="top"/>
    </xf>
    <xf numFmtId="0" fontId="86" fillId="56" borderId="70" xfId="15" applyNumberFormat="1" applyFont="1" applyFill="1" applyBorder="1" applyAlignment="1">
      <alignment horizontal="left" vertical="top" indent="1"/>
    </xf>
    <xf numFmtId="0" fontId="87" fillId="0" borderId="52" xfId="15" applyNumberFormat="1" applyFont="1" applyBorder="1" applyAlignment="1">
      <alignment horizontal="left" vertical="top" indent="1"/>
    </xf>
    <xf numFmtId="3" fontId="87" fillId="0" borderId="49" xfId="0" applyNumberFormat="1" applyFont="1" applyBorder="1" applyAlignment="1">
      <alignment horizontal="right" vertical="top"/>
    </xf>
    <xf numFmtId="0" fontId="84" fillId="0" borderId="64" xfId="15" applyNumberFormat="1" applyFont="1" applyBorder="1" applyAlignment="1">
      <alignment horizontal="left" vertical="top" indent="1"/>
    </xf>
    <xf numFmtId="3" fontId="84" fillId="0" borderId="97" xfId="0" applyNumberFormat="1" applyFont="1" applyBorder="1" applyAlignment="1">
      <alignment horizontal="right" vertical="top"/>
    </xf>
    <xf numFmtId="0" fontId="86" fillId="0" borderId="83" xfId="15" applyNumberFormat="1" applyFont="1" applyBorder="1" applyAlignment="1">
      <alignment horizontal="left" vertical="top" indent="1"/>
    </xf>
    <xf numFmtId="0" fontId="92" fillId="56" borderId="0" xfId="0" applyFont="1" applyFill="1" applyAlignment="1">
      <alignment horizontal="right"/>
    </xf>
    <xf numFmtId="0" fontId="87" fillId="0" borderId="98" xfId="15" applyNumberFormat="1" applyFont="1" applyBorder="1" applyAlignment="1">
      <alignment horizontal="left" vertical="top" indent="1"/>
    </xf>
    <xf numFmtId="0" fontId="87" fillId="0" borderId="59" xfId="15" applyNumberFormat="1" applyFont="1" applyBorder="1" applyAlignment="1">
      <alignment horizontal="left" vertical="top" indent="1"/>
    </xf>
    <xf numFmtId="0" fontId="87" fillId="0" borderId="58" xfId="15" applyNumberFormat="1" applyFont="1" applyBorder="1" applyAlignment="1">
      <alignment horizontal="left" vertical="top" indent="1"/>
    </xf>
    <xf numFmtId="0" fontId="84" fillId="54" borderId="75" xfId="15" applyNumberFormat="1" applyFont="1" applyFill="1" applyBorder="1" applyAlignment="1">
      <alignment horizontal="left" vertical="top" indent="1"/>
    </xf>
    <xf numFmtId="3" fontId="84" fillId="54" borderId="62" xfId="0" applyNumberFormat="1" applyFont="1" applyFill="1" applyBorder="1" applyAlignment="1">
      <alignment horizontal="right" vertical="top"/>
    </xf>
    <xf numFmtId="0" fontId="84" fillId="56" borderId="56" xfId="15" applyNumberFormat="1" applyFont="1" applyFill="1" applyBorder="1" applyAlignment="1">
      <alignment horizontal="left" vertical="top" indent="1"/>
    </xf>
    <xf numFmtId="3" fontId="84" fillId="0" borderId="56" xfId="0" applyNumberFormat="1" applyFont="1" applyBorder="1" applyAlignment="1">
      <alignment horizontal="right" vertical="top"/>
    </xf>
    <xf numFmtId="3" fontId="87" fillId="56" borderId="72" xfId="0" applyNumberFormat="1" applyFont="1" applyFill="1" applyBorder="1" applyAlignment="1">
      <alignment horizontal="center" vertical="top"/>
    </xf>
    <xf numFmtId="3" fontId="87" fillId="56" borderId="73" xfId="0" applyNumberFormat="1" applyFont="1" applyFill="1" applyBorder="1" applyAlignment="1">
      <alignment horizontal="center" vertical="top"/>
    </xf>
    <xf numFmtId="0" fontId="87" fillId="56" borderId="48" xfId="15" applyNumberFormat="1" applyFont="1" applyFill="1" applyBorder="1" applyAlignment="1">
      <alignment horizontal="left" vertical="top" indent="1"/>
    </xf>
    <xf numFmtId="0" fontId="87" fillId="56" borderId="58" xfId="15" applyNumberFormat="1" applyFont="1" applyFill="1" applyBorder="1" applyAlignment="1">
      <alignment horizontal="left" vertical="top" indent="1"/>
    </xf>
    <xf numFmtId="0" fontId="87" fillId="56" borderId="59" xfId="15" applyNumberFormat="1" applyFont="1" applyFill="1" applyBorder="1" applyAlignment="1">
      <alignment horizontal="left" vertical="top" indent="1"/>
    </xf>
    <xf numFmtId="0" fontId="84" fillId="0" borderId="56" xfId="15" applyNumberFormat="1" applyFont="1" applyBorder="1" applyAlignment="1">
      <alignment horizontal="left" vertical="top" indent="1"/>
    </xf>
    <xf numFmtId="0" fontId="86" fillId="56" borderId="79" xfId="15" applyNumberFormat="1" applyFont="1" applyFill="1" applyBorder="1" applyAlignment="1">
      <alignment horizontal="left" vertical="top" indent="1"/>
    </xf>
    <xf numFmtId="3" fontId="87" fillId="56" borderId="40" xfId="0" applyNumberFormat="1" applyFont="1" applyFill="1" applyBorder="1" applyAlignment="1">
      <alignment horizontal="center" vertical="top"/>
    </xf>
    <xf numFmtId="3" fontId="87" fillId="56" borderId="41" xfId="0" applyNumberFormat="1" applyFont="1" applyFill="1" applyBorder="1" applyAlignment="1">
      <alignment horizontal="center" vertical="top"/>
    </xf>
    <xf numFmtId="3" fontId="87" fillId="56" borderId="88" xfId="0" applyNumberFormat="1" applyFont="1" applyFill="1" applyBorder="1" applyAlignment="1">
      <alignment horizontal="center" vertical="top"/>
    </xf>
    <xf numFmtId="3" fontId="87" fillId="56" borderId="18" xfId="0" applyNumberFormat="1" applyFont="1" applyFill="1" applyBorder="1" applyAlignment="1">
      <alignment horizontal="center" vertical="top"/>
    </xf>
    <xf numFmtId="3" fontId="87" fillId="56" borderId="76" xfId="0" applyNumberFormat="1" applyFont="1" applyFill="1" applyBorder="1" applyAlignment="1">
      <alignment horizontal="center" vertical="top"/>
    </xf>
    <xf numFmtId="3" fontId="87" fillId="56" borderId="49" xfId="0" applyNumberFormat="1" applyFont="1" applyFill="1" applyBorder="1" applyAlignment="1">
      <alignment horizontal="center" vertical="top"/>
    </xf>
    <xf numFmtId="0" fontId="86" fillId="0" borderId="79" xfId="15" applyNumberFormat="1" applyFont="1" applyBorder="1" applyAlignment="1">
      <alignment horizontal="left" vertical="top" indent="1"/>
    </xf>
    <xf numFmtId="3" fontId="87" fillId="56" borderId="45" xfId="0" applyNumberFormat="1" applyFont="1" applyFill="1" applyBorder="1" applyAlignment="1">
      <alignment horizontal="right" vertical="top"/>
    </xf>
    <xf numFmtId="3" fontId="87" fillId="56" borderId="80" xfId="0" applyNumberFormat="1" applyFont="1" applyFill="1" applyBorder="1" applyAlignment="1">
      <alignment horizontal="right" vertical="top"/>
    </xf>
    <xf numFmtId="3" fontId="87" fillId="56" borderId="46" xfId="0" applyNumberFormat="1" applyFont="1" applyFill="1" applyBorder="1" applyAlignment="1">
      <alignment horizontal="right" vertical="top"/>
    </xf>
    <xf numFmtId="0" fontId="86" fillId="56" borderId="64" xfId="0" applyFont="1" applyFill="1" applyBorder="1" applyAlignment="1">
      <alignment vertical="top"/>
    </xf>
    <xf numFmtId="3" fontId="87" fillId="56" borderId="64" xfId="0" applyNumberFormat="1" applyFont="1" applyFill="1" applyBorder="1" applyAlignment="1">
      <alignment vertical="top"/>
    </xf>
    <xf numFmtId="0" fontId="79" fillId="56" borderId="64" xfId="0" applyFont="1" applyFill="1" applyBorder="1"/>
    <xf numFmtId="0" fontId="87" fillId="0" borderId="78" xfId="0" applyFont="1" applyBorder="1" applyAlignment="1">
      <alignment horizontal="left" vertical="center" wrapText="1" indent="1"/>
    </xf>
    <xf numFmtId="0" fontId="87" fillId="0" borderId="82" xfId="0" applyFont="1" applyBorder="1" applyAlignment="1">
      <alignment horizontal="left" vertical="center" wrapText="1" indent="1"/>
    </xf>
    <xf numFmtId="3" fontId="87" fillId="56" borderId="80" xfId="0" applyNumberFormat="1" applyFont="1" applyFill="1" applyBorder="1" applyAlignment="1">
      <alignment horizontal="center" vertical="top"/>
    </xf>
    <xf numFmtId="0" fontId="87" fillId="56" borderId="56" xfId="0" applyFont="1" applyFill="1" applyBorder="1" applyAlignment="1">
      <alignment vertical="top"/>
    </xf>
    <xf numFmtId="3" fontId="79" fillId="56" borderId="56" xfId="613" quotePrefix="1" applyNumberFormat="1" applyFont="1" applyFill="1" applyBorder="1" applyAlignment="1">
      <alignment horizontal="right"/>
    </xf>
    <xf numFmtId="0" fontId="84" fillId="57" borderId="89" xfId="0" applyFont="1" applyFill="1" applyBorder="1" applyAlignment="1">
      <alignment vertical="top" wrapText="1"/>
    </xf>
    <xf numFmtId="3" fontId="84" fillId="57" borderId="90" xfId="0" applyNumberFormat="1" applyFont="1" applyFill="1" applyBorder="1" applyAlignment="1">
      <alignment vertical="top" wrapText="1"/>
    </xf>
    <xf numFmtId="0" fontId="84" fillId="56" borderId="60" xfId="0" applyFont="1" applyFill="1" applyBorder="1" applyAlignment="1">
      <alignment vertical="top" wrapText="1"/>
    </xf>
    <xf numFmtId="3" fontId="84" fillId="56" borderId="85" xfId="0" applyNumberFormat="1" applyFont="1" applyFill="1" applyBorder="1" applyAlignment="1">
      <alignment horizontal="right" vertical="top" wrapText="1"/>
    </xf>
    <xf numFmtId="3" fontId="84" fillId="56" borderId="84" xfId="0" applyNumberFormat="1" applyFont="1" applyFill="1" applyBorder="1" applyAlignment="1">
      <alignment horizontal="right" vertical="top" wrapText="1"/>
    </xf>
    <xf numFmtId="0" fontId="87" fillId="56" borderId="52" xfId="15" applyNumberFormat="1" applyFont="1" applyFill="1" applyBorder="1" applyAlignment="1">
      <alignment vertical="top"/>
    </xf>
    <xf numFmtId="3" fontId="79" fillId="56" borderId="49" xfId="613" applyNumberFormat="1" applyFont="1" applyFill="1" applyBorder="1"/>
    <xf numFmtId="3" fontId="79" fillId="56" borderId="85" xfId="613" quotePrefix="1" applyNumberFormat="1" applyFont="1" applyFill="1" applyBorder="1" applyAlignment="1">
      <alignment horizontal="right"/>
    </xf>
    <xf numFmtId="3" fontId="79" fillId="56" borderId="84" xfId="613" quotePrefix="1" applyNumberFormat="1" applyFont="1" applyFill="1" applyBorder="1" applyAlignment="1">
      <alignment horizontal="right"/>
    </xf>
    <xf numFmtId="0" fontId="84" fillId="57" borderId="91" xfId="0" applyFont="1" applyFill="1" applyBorder="1" applyAlignment="1">
      <alignment vertical="top" wrapText="1"/>
    </xf>
    <xf numFmtId="3" fontId="91" fillId="56" borderId="85" xfId="613" quotePrefix="1" applyNumberFormat="1" applyFont="1" applyFill="1" applyBorder="1" applyAlignment="1">
      <alignment horizontal="right"/>
    </xf>
    <xf numFmtId="3" fontId="91" fillId="56" borderId="84" xfId="613" quotePrefix="1" applyNumberFormat="1" applyFont="1" applyFill="1" applyBorder="1" applyAlignment="1">
      <alignment horizontal="right"/>
    </xf>
    <xf numFmtId="0" fontId="84" fillId="57" borderId="53" xfId="0" applyFont="1" applyFill="1" applyBorder="1" applyAlignment="1">
      <alignment vertical="top" wrapText="1"/>
    </xf>
    <xf numFmtId="3" fontId="84" fillId="57" borderId="71" xfId="0" applyNumberFormat="1" applyFont="1" applyFill="1" applyBorder="1" applyAlignment="1">
      <alignment vertical="top" wrapText="1"/>
    </xf>
    <xf numFmtId="0" fontId="79" fillId="56" borderId="0" xfId="0" applyFont="1" applyFill="1" applyBorder="1"/>
    <xf numFmtId="0" fontId="0" fillId="0" borderId="0" xfId="0" applyBorder="1"/>
    <xf numFmtId="3" fontId="79" fillId="56" borderId="0" xfId="0" applyNumberFormat="1" applyFont="1" applyFill="1" applyBorder="1"/>
    <xf numFmtId="0" fontId="87" fillId="58" borderId="0" xfId="15" applyNumberFormat="1" applyFont="1" applyFill="1" applyBorder="1" applyAlignment="1">
      <alignment horizontal="right" vertical="top" indent="1"/>
    </xf>
    <xf numFmtId="3" fontId="87" fillId="58" borderId="0" xfId="0" applyNumberFormat="1" applyFont="1" applyFill="1" applyBorder="1" applyAlignment="1">
      <alignment horizontal="right" vertical="top" wrapText="1"/>
    </xf>
    <xf numFmtId="3" fontId="14" fillId="0" borderId="0" xfId="0" applyNumberFormat="1" applyFont="1" applyBorder="1" applyAlignment="1">
      <alignment vertical="top"/>
    </xf>
    <xf numFmtId="3" fontId="14" fillId="56" borderId="0" xfId="0" applyNumberFormat="1" applyFont="1" applyFill="1" applyBorder="1" applyAlignment="1">
      <alignment vertical="top"/>
    </xf>
    <xf numFmtId="0" fontId="91" fillId="56" borderId="0" xfId="0" applyFont="1" applyFill="1" applyBorder="1" applyAlignment="1">
      <alignment horizontal="right"/>
    </xf>
    <xf numFmtId="0" fontId="79" fillId="56" borderId="0" xfId="0" applyFont="1" applyFill="1" applyBorder="1" applyAlignment="1">
      <alignment horizontal="right"/>
    </xf>
    <xf numFmtId="3" fontId="79" fillId="56" borderId="0" xfId="0" applyNumberFormat="1" applyFont="1" applyFill="1" applyBorder="1" applyAlignment="1">
      <alignment horizontal="right"/>
    </xf>
    <xf numFmtId="0" fontId="79" fillId="56" borderId="0" xfId="0" applyFont="1" applyFill="1" applyBorder="1" applyAlignment="1">
      <alignment horizontal="right" wrapText="1"/>
    </xf>
    <xf numFmtId="0" fontId="87" fillId="0" borderId="52" xfId="15" applyNumberFormat="1" applyFont="1" applyBorder="1" applyAlignment="1">
      <alignment vertical="top"/>
    </xf>
    <xf numFmtId="0" fontId="87" fillId="0" borderId="59" xfId="192" applyFont="1" applyFill="1" applyBorder="1" applyAlignment="1">
      <alignment vertical="center"/>
    </xf>
    <xf numFmtId="3" fontId="87" fillId="57" borderId="92" xfId="0" applyNumberFormat="1" applyFont="1" applyFill="1" applyBorder="1" applyAlignment="1">
      <alignment horizontal="right" vertical="top"/>
    </xf>
    <xf numFmtId="3" fontId="79" fillId="57" borderId="92" xfId="613" applyNumberFormat="1" applyFont="1" applyFill="1" applyBorder="1"/>
    <xf numFmtId="0" fontId="91" fillId="0" borderId="0" xfId="0" applyFont="1" applyFill="1" applyBorder="1"/>
    <xf numFmtId="3" fontId="79" fillId="0" borderId="0" xfId="0" applyNumberFormat="1" applyFont="1" applyFill="1" applyBorder="1"/>
    <xf numFmtId="0" fontId="79" fillId="0" borderId="0" xfId="0" applyFont="1" applyFill="1" applyBorder="1"/>
    <xf numFmtId="3" fontId="92" fillId="0" borderId="0" xfId="0" applyNumberFormat="1" applyFont="1" applyFill="1" applyBorder="1"/>
    <xf numFmtId="0" fontId="79" fillId="0" borderId="0" xfId="0" applyFont="1" applyFill="1" applyBorder="1" applyAlignment="1">
      <alignment horizontal="right"/>
    </xf>
    <xf numFmtId="0" fontId="110" fillId="0" borderId="0" xfId="0" applyFont="1" applyFill="1"/>
    <xf numFmtId="0" fontId="87" fillId="0" borderId="0" xfId="15" applyNumberFormat="1" applyFont="1" applyFill="1" applyBorder="1" applyAlignment="1">
      <alignment horizontal="right" vertical="top" indent="1"/>
    </xf>
    <xf numFmtId="3" fontId="87" fillId="0" borderId="0" xfId="0" applyNumberFormat="1" applyFont="1" applyFill="1" applyBorder="1" applyAlignment="1">
      <alignment horizontal="right" vertical="top" wrapText="1"/>
    </xf>
    <xf numFmtId="0" fontId="111" fillId="0" borderId="0" xfId="609" applyFont="1" applyFill="1" applyAlignment="1">
      <alignment horizontal="center"/>
    </xf>
    <xf numFmtId="175" fontId="101" fillId="0" borderId="0" xfId="3803" applyNumberFormat="1" applyFont="1" applyBorder="1" applyAlignment="1">
      <alignment wrapText="1"/>
    </xf>
    <xf numFmtId="0" fontId="102" fillId="0" borderId="0" xfId="0" applyFont="1" applyAlignment="1">
      <alignment wrapText="1"/>
    </xf>
    <xf numFmtId="0" fontId="75" fillId="0" borderId="0" xfId="0" applyFont="1" applyFill="1" applyBorder="1" applyAlignment="1">
      <alignment vertical="center" wrapText="1"/>
    </xf>
    <xf numFmtId="0" fontId="41" fillId="0" borderId="0" xfId="0" applyFont="1" applyAlignment="1">
      <alignment vertical="center" wrapText="1"/>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cellXfs>
  <cellStyles count="3804">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xfId="3803" builtinId="3"/>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114300</xdr:rowOff>
    </xdr:from>
    <xdr:to>
      <xdr:col>0</xdr:col>
      <xdr:colOff>857250</xdr:colOff>
      <xdr:row>6</xdr:row>
      <xdr:rowOff>95250</xdr:rowOff>
    </xdr:to>
    <xdr:pic>
      <xdr:nvPicPr>
        <xdr:cNvPr id="3" name="Picture 2" descr="link to details of Mrs Eileen Lintil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096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3</xdr:row>
      <xdr:rowOff>161925</xdr:rowOff>
    </xdr:from>
    <xdr:to>
      <xdr:col>0</xdr:col>
      <xdr:colOff>876300</xdr:colOff>
      <xdr:row>6</xdr:row>
      <xdr:rowOff>120650</xdr:rowOff>
    </xdr:to>
    <xdr:pic>
      <xdr:nvPicPr>
        <xdr:cNvPr id="5" name="Picture 4" descr="link to details of Mrs Susan Taylor">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5725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3</xdr:row>
      <xdr:rowOff>142875</xdr:rowOff>
    </xdr:from>
    <xdr:to>
      <xdr:col>0</xdr:col>
      <xdr:colOff>882650</xdr:colOff>
      <xdr:row>6</xdr:row>
      <xdr:rowOff>101600</xdr:rowOff>
    </xdr:to>
    <xdr:pic>
      <xdr:nvPicPr>
        <xdr:cNvPr id="3" name="Picture 2" descr="link to details of Mr Roy Brisco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3820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3</xdr:row>
      <xdr:rowOff>123826</xdr:rowOff>
    </xdr:from>
    <xdr:to>
      <xdr:col>0</xdr:col>
      <xdr:colOff>869949</xdr:colOff>
      <xdr:row>6</xdr:row>
      <xdr:rowOff>76200</xdr:rowOff>
    </xdr:to>
    <xdr:pic>
      <xdr:nvPicPr>
        <xdr:cNvPr id="6" name="Picture 5" descr="Profile image for Mr A (Tony) Dignum">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19151"/>
          <a:ext cx="850899"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xdr:row>
      <xdr:rowOff>114300</xdr:rowOff>
    </xdr:from>
    <xdr:to>
      <xdr:col>0</xdr:col>
      <xdr:colOff>895350</xdr:colOff>
      <xdr:row>7</xdr:row>
      <xdr:rowOff>101600</xdr:rowOff>
    </xdr:to>
    <xdr:pic>
      <xdr:nvPicPr>
        <xdr:cNvPr id="5" name="Picture 4" descr="Profile image for Mr Alan Sutton">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52500"/>
          <a:ext cx="8763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133350</xdr:rowOff>
    </xdr:from>
    <xdr:to>
      <xdr:col>0</xdr:col>
      <xdr:colOff>857250</xdr:colOff>
      <xdr:row>6</xdr:row>
      <xdr:rowOff>95250</xdr:rowOff>
    </xdr:to>
    <xdr:pic>
      <xdr:nvPicPr>
        <xdr:cNvPr id="3" name="Picture 2" descr="link to details of Mrs Penny Plant">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8107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xdr:row>
      <xdr:rowOff>133350</xdr:rowOff>
    </xdr:from>
    <xdr:to>
      <xdr:col>0</xdr:col>
      <xdr:colOff>876300</xdr:colOff>
      <xdr:row>7</xdr:row>
      <xdr:rowOff>95250</xdr:rowOff>
    </xdr:to>
    <xdr:pic>
      <xdr:nvPicPr>
        <xdr:cNvPr id="4" name="Picture 3" descr="link to details of Mr Peter Wildi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620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sttaylor@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elintill@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rbarrow@chichester.gov.uk"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mailto:phardwick@chichester.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hyperlink" Target="mailto:phardwick@chichester.gov.uk"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zoomScaleNormal="100" zoomScaleSheetLayoutView="100" workbookViewId="0"/>
  </sheetViews>
  <sheetFormatPr defaultRowHeight="15"/>
  <sheetData>
    <row r="1" spans="1:10" ht="20.25">
      <c r="I1" s="117"/>
      <c r="J1" s="117"/>
    </row>
    <row r="2" spans="1:10" ht="18">
      <c r="I2" s="116"/>
      <c r="J2" s="116"/>
    </row>
    <row r="3" spans="1:10" ht="18">
      <c r="I3" s="27"/>
      <c r="J3" s="27"/>
    </row>
    <row r="4" spans="1:10" ht="18">
      <c r="I4" s="27"/>
      <c r="J4" s="27"/>
    </row>
    <row r="6" spans="1:10" ht="45">
      <c r="A6" s="85" t="s">
        <v>9</v>
      </c>
      <c r="B6" s="85"/>
      <c r="C6" s="85"/>
      <c r="D6" s="85"/>
      <c r="E6" s="85"/>
      <c r="F6" s="85"/>
      <c r="G6" s="85"/>
      <c r="H6" s="85"/>
      <c r="I6" s="85"/>
      <c r="J6" s="85"/>
    </row>
    <row r="9" spans="1:10" ht="35.25">
      <c r="A9" s="10"/>
    </row>
    <row r="10" spans="1:10" ht="35.25">
      <c r="A10" s="10"/>
    </row>
    <row r="11" spans="1:10" ht="35.25">
      <c r="A11" s="10"/>
    </row>
    <row r="12" spans="1:10" ht="35.25">
      <c r="A12" s="10"/>
    </row>
    <row r="17" spans="1:10" ht="35.25">
      <c r="A17" s="12"/>
    </row>
    <row r="18" spans="1:10" ht="60">
      <c r="A18" s="84"/>
      <c r="B18" s="84"/>
      <c r="C18" s="84"/>
      <c r="D18" s="84" t="s">
        <v>21</v>
      </c>
      <c r="E18" s="84"/>
      <c r="F18" s="84"/>
      <c r="G18" s="84"/>
      <c r="H18" s="84"/>
      <c r="I18" s="84"/>
      <c r="J18" s="84"/>
    </row>
    <row r="19" spans="1:10" ht="60">
      <c r="B19" s="84" t="s">
        <v>178</v>
      </c>
      <c r="D19" s="84"/>
      <c r="E19" s="84"/>
      <c r="F19" s="84"/>
      <c r="G19" s="84"/>
      <c r="H19" s="84"/>
      <c r="I19" s="84"/>
      <c r="J19" s="84"/>
    </row>
    <row r="20" spans="1:10" ht="60">
      <c r="B20" s="84"/>
      <c r="C20" s="84"/>
      <c r="D20" s="84" t="s">
        <v>514</v>
      </c>
      <c r="E20" s="84"/>
      <c r="F20" s="84"/>
      <c r="G20" s="84"/>
      <c r="H20" s="84"/>
      <c r="I20" s="84"/>
      <c r="J20" s="84"/>
    </row>
    <row r="21" spans="1:10" ht="20.25">
      <c r="A21" s="11"/>
    </row>
    <row r="22" spans="1:10" ht="20.25">
      <c r="A22"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4"/>
  <sheetViews>
    <sheetView showGridLines="0" zoomScaleNormal="100" zoomScaleSheetLayoutView="100" workbookViewId="0"/>
  </sheetViews>
  <sheetFormatPr defaultColWidth="9.140625" defaultRowHeight="14.25"/>
  <cols>
    <col min="1" max="1" width="75" style="16" bestFit="1" customWidth="1"/>
    <col min="2" max="16384" width="9.140625" style="16"/>
  </cols>
  <sheetData>
    <row r="2" spans="1:1" ht="18">
      <c r="A2" s="8" t="s">
        <v>17</v>
      </c>
    </row>
    <row r="8" spans="1:1" ht="15.75">
      <c r="A8" s="1" t="s">
        <v>18</v>
      </c>
    </row>
    <row r="11" spans="1:1" ht="15.75">
      <c r="A11" s="1" t="s">
        <v>177</v>
      </c>
    </row>
    <row r="12" spans="1:1" ht="15">
      <c r="A12" s="7"/>
    </row>
    <row r="14" spans="1:1" ht="15.75">
      <c r="A14" s="1" t="s">
        <v>20</v>
      </c>
    </row>
    <row r="16" spans="1:1">
      <c r="A16" s="16" t="s">
        <v>19</v>
      </c>
    </row>
    <row r="18" spans="1:1">
      <c r="A18" s="16" t="s">
        <v>108</v>
      </c>
    </row>
    <row r="20" spans="1:1">
      <c r="A20" s="16" t="s">
        <v>88</v>
      </c>
    </row>
    <row r="22" spans="1:1">
      <c r="A22" s="16" t="s">
        <v>89</v>
      </c>
    </row>
    <row r="24" spans="1:1">
      <c r="A24" s="16" t="s">
        <v>90</v>
      </c>
    </row>
    <row r="26" spans="1:1">
      <c r="A26" s="16" t="s">
        <v>109</v>
      </c>
    </row>
    <row r="28" spans="1:1">
      <c r="A28" s="16" t="s">
        <v>110</v>
      </c>
    </row>
    <row r="31" spans="1:1" ht="15.75">
      <c r="A31" s="1" t="s">
        <v>515</v>
      </c>
    </row>
    <row r="32" spans="1:1" ht="15">
      <c r="A32" s="7"/>
    </row>
    <row r="34" spans="1:1" ht="15.75">
      <c r="A34" s="1" t="s">
        <v>516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5"/>
  <sheetViews>
    <sheetView showGridLines="0" topLeftCell="A4" zoomScaleNormal="100" zoomScaleSheetLayoutView="100" workbookViewId="0">
      <selection activeCell="A35" sqref="A35"/>
    </sheetView>
  </sheetViews>
  <sheetFormatPr defaultRowHeight="15"/>
  <cols>
    <col min="1" max="1" width="111.42578125" customWidth="1"/>
  </cols>
  <sheetData>
    <row r="1" spans="1:1" ht="18">
      <c r="A1" s="48" t="s">
        <v>123</v>
      </c>
    </row>
    <row r="2" spans="1:1">
      <c r="A2" s="39"/>
    </row>
    <row r="3" spans="1:1" ht="47.45" customHeight="1">
      <c r="A3" s="45" t="s">
        <v>517</v>
      </c>
    </row>
    <row r="4" spans="1:1">
      <c r="A4" s="40"/>
    </row>
    <row r="5" spans="1:1" ht="42" customHeight="1">
      <c r="A5" s="45" t="s">
        <v>124</v>
      </c>
    </row>
    <row r="6" spans="1:1">
      <c r="A6" s="40"/>
    </row>
    <row r="7" spans="1:1" ht="48.75" customHeight="1">
      <c r="A7" s="70" t="s">
        <v>518</v>
      </c>
    </row>
    <row r="8" spans="1:1">
      <c r="A8" s="40"/>
    </row>
    <row r="9" spans="1:1" ht="15.75">
      <c r="A9" s="118" t="s">
        <v>186</v>
      </c>
    </row>
    <row r="10" spans="1:1">
      <c r="A10" s="40"/>
    </row>
    <row r="11" spans="1:1" ht="25.5">
      <c r="A11" s="78" t="s">
        <v>621</v>
      </c>
    </row>
    <row r="12" spans="1:1">
      <c r="A12" s="40"/>
    </row>
    <row r="13" spans="1:1" ht="41.25" customHeight="1">
      <c r="A13" s="45" t="s">
        <v>519</v>
      </c>
    </row>
    <row r="14" spans="1:1">
      <c r="A14" s="40"/>
    </row>
    <row r="15" spans="1:1" ht="29.25" customHeight="1">
      <c r="A15" s="45" t="s">
        <v>125</v>
      </c>
    </row>
    <row r="16" spans="1:1">
      <c r="A16" s="40"/>
    </row>
    <row r="17" spans="1:1" ht="30" customHeight="1">
      <c r="A17" s="46" t="s">
        <v>126</v>
      </c>
    </row>
    <row r="18" spans="1:1" ht="36.75" customHeight="1">
      <c r="A18" s="46" t="s">
        <v>511</v>
      </c>
    </row>
    <row r="19" spans="1:1">
      <c r="A19" s="38"/>
    </row>
    <row r="20" spans="1:1" ht="28.5" customHeight="1">
      <c r="A20" s="45" t="s">
        <v>498</v>
      </c>
    </row>
    <row r="21" spans="1:1" ht="15.75">
      <c r="A21" s="41"/>
    </row>
    <row r="22" spans="1:1" ht="15.75">
      <c r="A22" s="41" t="s">
        <v>127</v>
      </c>
    </row>
    <row r="23" spans="1:1" ht="15.75">
      <c r="A23" s="41"/>
    </row>
    <row r="24" spans="1:1" ht="28.5" customHeight="1">
      <c r="A24" s="70" t="s">
        <v>655</v>
      </c>
    </row>
    <row r="25" spans="1:1">
      <c r="A25" s="288" t="s">
        <v>618</v>
      </c>
    </row>
    <row r="26" spans="1:1">
      <c r="A26" s="288" t="s">
        <v>619</v>
      </c>
    </row>
    <row r="27" spans="1:1">
      <c r="A27" s="288" t="s">
        <v>620</v>
      </c>
    </row>
    <row r="28" spans="1:1">
      <c r="A28" s="38"/>
    </row>
    <row r="29" spans="1:1" ht="23.1" customHeight="1">
      <c r="A29" s="45" t="s">
        <v>128</v>
      </c>
    </row>
    <row r="30" spans="1:1">
      <c r="A30" s="80"/>
    </row>
    <row r="31" spans="1:1" ht="15.75">
      <c r="A31" s="41" t="s">
        <v>129</v>
      </c>
    </row>
    <row r="32" spans="1:1" ht="15.75">
      <c r="A32" s="41"/>
    </row>
    <row r="33" spans="1:1" ht="38.25">
      <c r="A33" s="45" t="s">
        <v>520</v>
      </c>
    </row>
    <row r="34" spans="1:1">
      <c r="A34" s="40"/>
    </row>
    <row r="35" spans="1:1" ht="29.25" customHeight="1">
      <c r="A35" s="45" t="s">
        <v>683</v>
      </c>
    </row>
    <row r="36" spans="1:1">
      <c r="A36" s="40"/>
    </row>
    <row r="37" spans="1:1" ht="15.75">
      <c r="A37" s="41" t="s">
        <v>130</v>
      </c>
    </row>
    <row r="38" spans="1:1" ht="15.75">
      <c r="A38" s="41"/>
    </row>
    <row r="39" spans="1:1" ht="25.5">
      <c r="A39" s="47" t="s">
        <v>131</v>
      </c>
    </row>
    <row r="40" spans="1:1">
      <c r="A40" s="42"/>
    </row>
    <row r="41" spans="1:1" ht="25.5">
      <c r="A41" s="47" t="s">
        <v>622</v>
      </c>
    </row>
    <row r="42" spans="1:1">
      <c r="A42" s="40"/>
    </row>
    <row r="43" spans="1:1">
      <c r="A43" s="43" t="s">
        <v>132</v>
      </c>
    </row>
    <row r="44" spans="1:1">
      <c r="A44" s="44" t="s">
        <v>133</v>
      </c>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sheetData>
  <hyperlinks>
    <hyperlink ref="A41"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5"/>
  <sheetData>
    <row r="22" spans="1:10" s="83" customFormat="1" ht="45">
      <c r="B22" s="85"/>
      <c r="C22" s="86" t="s">
        <v>179</v>
      </c>
      <c r="D22" s="85"/>
      <c r="E22" s="85"/>
      <c r="F22" s="85"/>
      <c r="G22" s="85"/>
      <c r="H22" s="85"/>
      <c r="I22" s="85"/>
      <c r="J22" s="85"/>
    </row>
    <row r="23" spans="1:10" ht="45">
      <c r="D23" s="86" t="s">
        <v>180</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4"/>
  <sheetViews>
    <sheetView showGridLines="0" zoomScaleNormal="100" zoomScaleSheetLayoutView="80" workbookViewId="0"/>
  </sheetViews>
  <sheetFormatPr defaultColWidth="9.140625" defaultRowHeight="14.25"/>
  <cols>
    <col min="1" max="1" width="66.28515625" style="16" customWidth="1"/>
    <col min="2" max="3" width="14.28515625" style="16" customWidth="1"/>
    <col min="4" max="4" width="13.85546875" style="201" bestFit="1" customWidth="1"/>
    <col min="5" max="5" width="12.140625" style="16" customWidth="1"/>
    <col min="6" max="16384" width="9.140625" style="16"/>
  </cols>
  <sheetData>
    <row r="1" spans="1:6" ht="20.25" customHeight="1">
      <c r="A1" s="405"/>
      <c r="B1" s="405"/>
      <c r="C1" s="405"/>
    </row>
    <row r="2" spans="1:6" ht="18" customHeight="1">
      <c r="A2" s="211" t="s">
        <v>176</v>
      </c>
      <c r="B2" s="115"/>
      <c r="C2" s="115"/>
    </row>
    <row r="3" spans="1:6" ht="18" customHeight="1">
      <c r="A3" s="211" t="s">
        <v>521</v>
      </c>
      <c r="B3" s="115"/>
      <c r="C3" s="115"/>
    </row>
    <row r="4" spans="1:6" ht="15.75" thickBot="1">
      <c r="A4" s="72"/>
      <c r="B4" s="73"/>
      <c r="C4" s="74"/>
    </row>
    <row r="5" spans="1:6" ht="28.5" customHeight="1">
      <c r="A5" s="72"/>
      <c r="B5" s="221" t="s">
        <v>188</v>
      </c>
      <c r="C5" s="221" t="s">
        <v>522</v>
      </c>
    </row>
    <row r="6" spans="1:6" ht="15.75" thickBot="1">
      <c r="A6" s="72"/>
      <c r="B6" s="222" t="s">
        <v>4</v>
      </c>
      <c r="C6" s="222" t="s">
        <v>4</v>
      </c>
    </row>
    <row r="7" spans="1:6" ht="18" customHeight="1">
      <c r="A7" s="214" t="s">
        <v>175</v>
      </c>
      <c r="B7" s="87"/>
      <c r="C7" s="230"/>
      <c r="D7" s="406"/>
      <c r="E7" s="407"/>
      <c r="F7" s="225"/>
    </row>
    <row r="8" spans="1:6">
      <c r="A8" s="217" t="s">
        <v>134</v>
      </c>
      <c r="B8" s="87">
        <v>973</v>
      </c>
      <c r="C8" s="87">
        <f>Leader!C21/1000</f>
        <v>1015.3</v>
      </c>
      <c r="E8" s="201"/>
      <c r="F8" s="225"/>
    </row>
    <row r="9" spans="1:6">
      <c r="A9" s="217" t="s">
        <v>108</v>
      </c>
      <c r="B9" s="87">
        <v>6140</v>
      </c>
      <c r="C9" s="88">
        <f>'Planning Services'!C21/1000</f>
        <v>7874.3</v>
      </c>
      <c r="E9" s="201"/>
      <c r="F9" s="225"/>
    </row>
    <row r="10" spans="1:6">
      <c r="A10" s="217" t="s">
        <v>88</v>
      </c>
      <c r="B10" s="87">
        <v>3381</v>
      </c>
      <c r="C10" s="88">
        <f>'Community Services and Culture'!C22/1000</f>
        <v>2717.8</v>
      </c>
      <c r="E10" s="201"/>
      <c r="F10" s="225"/>
    </row>
    <row r="11" spans="1:6">
      <c r="A11" s="217" t="s">
        <v>89</v>
      </c>
      <c r="B11" s="87">
        <v>-2720</v>
      </c>
      <c r="C11" s="88">
        <f>'Growth, Place, Regeneration'!C21/1000</f>
        <v>-3568.4</v>
      </c>
      <c r="E11" s="201"/>
      <c r="F11" s="225"/>
    </row>
    <row r="12" spans="1:6">
      <c r="A12" s="217" t="s">
        <v>90</v>
      </c>
      <c r="B12" s="87">
        <v>2384</v>
      </c>
      <c r="C12" s="88">
        <f>'Housing, Communications Events'!C22/1000</f>
        <v>1598.8</v>
      </c>
      <c r="E12" s="201"/>
      <c r="F12" s="225"/>
    </row>
    <row r="13" spans="1:6">
      <c r="A13" s="217" t="s">
        <v>109</v>
      </c>
      <c r="B13" s="87">
        <v>7152</v>
      </c>
      <c r="C13" s="88">
        <f>'Environment and CCS'!C21/1000</f>
        <v>8215.9</v>
      </c>
      <c r="E13" s="201"/>
      <c r="F13" s="225"/>
    </row>
    <row r="14" spans="1:6">
      <c r="A14" s="217" t="s">
        <v>110</v>
      </c>
      <c r="B14" s="87">
        <v>6441</v>
      </c>
      <c r="C14" s="88">
        <f>'Finance, Corporate, R&amp;B'!C24/1000</f>
        <v>7729.3</v>
      </c>
      <c r="E14" s="201"/>
      <c r="F14" s="225"/>
    </row>
    <row r="15" spans="1:6" ht="15.75">
      <c r="A15" s="214" t="s">
        <v>135</v>
      </c>
      <c r="B15" s="89">
        <f>SUM(B8:B14)+1</f>
        <v>23752</v>
      </c>
      <c r="C15" s="231">
        <f>SUM(C8:C14)</f>
        <v>25583</v>
      </c>
      <c r="D15" s="228"/>
      <c r="E15" s="228"/>
      <c r="F15" s="229"/>
    </row>
    <row r="16" spans="1:6">
      <c r="A16" s="75"/>
      <c r="B16" s="108"/>
      <c r="C16" s="90"/>
      <c r="F16" s="225"/>
    </row>
    <row r="17" spans="1:4">
      <c r="A17" s="212" t="s">
        <v>136</v>
      </c>
      <c r="B17" s="109"/>
      <c r="C17" s="88"/>
    </row>
    <row r="18" spans="1:4">
      <c r="A18" s="217" t="s">
        <v>137</v>
      </c>
      <c r="B18" s="88">
        <f>-78-1522</f>
        <v>-1600</v>
      </c>
      <c r="C18" s="88">
        <f>-807-1675</f>
        <v>-2482</v>
      </c>
    </row>
    <row r="19" spans="1:4">
      <c r="A19" s="217" t="s">
        <v>138</v>
      </c>
      <c r="B19" s="88">
        <v>-117</v>
      </c>
      <c r="C19" s="88">
        <v>-116</v>
      </c>
    </row>
    <row r="20" spans="1:4">
      <c r="A20" s="218" t="s">
        <v>139</v>
      </c>
      <c r="B20" s="88">
        <v>6</v>
      </c>
      <c r="C20" s="88">
        <v>4</v>
      </c>
    </row>
    <row r="21" spans="1:4">
      <c r="A21" s="217" t="s">
        <v>140</v>
      </c>
      <c r="B21" s="88">
        <v>-966</v>
      </c>
      <c r="C21" s="88">
        <v>-975</v>
      </c>
    </row>
    <row r="22" spans="1:4">
      <c r="A22" s="217" t="s">
        <v>141</v>
      </c>
      <c r="B22" s="91">
        <v>-30</v>
      </c>
      <c r="C22" s="91">
        <v>-30</v>
      </c>
    </row>
    <row r="23" spans="1:4">
      <c r="A23" s="75"/>
      <c r="B23" s="92">
        <f>SUM(B15:B22)</f>
        <v>21045</v>
      </c>
      <c r="C23" s="92">
        <f>SUM(C15:C22)</f>
        <v>21984</v>
      </c>
    </row>
    <row r="24" spans="1:4">
      <c r="A24" s="75"/>
      <c r="B24" s="92"/>
      <c r="C24" s="93"/>
    </row>
    <row r="25" spans="1:4">
      <c r="A25" s="213" t="s">
        <v>174</v>
      </c>
      <c r="B25" s="109"/>
      <c r="C25" s="88"/>
    </row>
    <row r="26" spans="1:4" ht="19.5" customHeight="1">
      <c r="A26" s="219" t="s">
        <v>142</v>
      </c>
      <c r="B26" s="94">
        <v>-8595</v>
      </c>
      <c r="C26" s="232">
        <f>-6210-3664</f>
        <v>-9874</v>
      </c>
    </row>
    <row r="27" spans="1:4">
      <c r="A27" s="76"/>
      <c r="B27" s="109"/>
      <c r="C27" s="88"/>
    </row>
    <row r="28" spans="1:4">
      <c r="A28" s="216" t="s">
        <v>169</v>
      </c>
      <c r="B28" s="109"/>
      <c r="C28" s="88"/>
    </row>
    <row r="29" spans="1:4">
      <c r="A29" s="220" t="s">
        <v>513</v>
      </c>
      <c r="B29" s="95">
        <v>-808</v>
      </c>
      <c r="C29" s="95">
        <v>0</v>
      </c>
    </row>
    <row r="30" spans="1:4">
      <c r="A30" s="220" t="s">
        <v>512</v>
      </c>
      <c r="B30" s="88">
        <f>-2133+5506</f>
        <v>3373</v>
      </c>
      <c r="C30" s="88">
        <f>3765</f>
        <v>3765</v>
      </c>
      <c r="D30" s="243"/>
    </row>
    <row r="31" spans="1:4">
      <c r="A31" s="220" t="s">
        <v>143</v>
      </c>
      <c r="B31" s="95">
        <v>0</v>
      </c>
      <c r="C31" s="95">
        <v>-30</v>
      </c>
    </row>
    <row r="32" spans="1:4">
      <c r="A32" s="77"/>
      <c r="B32" s="96">
        <f>SUM(B29:B31)</f>
        <v>2565</v>
      </c>
      <c r="C32" s="96">
        <f>SUM(C29:C31)</f>
        <v>3735</v>
      </c>
    </row>
    <row r="33" spans="1:4">
      <c r="A33" s="77"/>
      <c r="B33" s="110"/>
      <c r="C33" s="97"/>
    </row>
    <row r="34" spans="1:4" ht="16.5" thickBot="1">
      <c r="A34" s="215" t="s">
        <v>166</v>
      </c>
      <c r="B34" s="98">
        <f>B23+B26+B32</f>
        <v>15015</v>
      </c>
      <c r="C34" s="233">
        <f>C23+C26+C32</f>
        <v>15845</v>
      </c>
    </row>
    <row r="35" spans="1:4" ht="15" thickTop="1">
      <c r="A35" s="57"/>
      <c r="B35" s="102"/>
      <c r="C35" s="99"/>
    </row>
    <row r="36" spans="1:4">
      <c r="A36" s="71" t="s">
        <v>157</v>
      </c>
      <c r="B36" s="102"/>
      <c r="C36" s="100"/>
    </row>
    <row r="37" spans="1:4">
      <c r="A37" s="40" t="s">
        <v>158</v>
      </c>
      <c r="B37" s="101">
        <f>-16505-108</f>
        <v>-16613</v>
      </c>
      <c r="C37" s="101">
        <f>-18357-125</f>
        <v>-18482</v>
      </c>
    </row>
    <row r="38" spans="1:4">
      <c r="A38" s="40" t="s">
        <v>159</v>
      </c>
      <c r="B38" s="101">
        <v>17330</v>
      </c>
      <c r="C38" s="101">
        <v>18043</v>
      </c>
    </row>
    <row r="39" spans="1:4">
      <c r="A39" s="40" t="s">
        <v>160</v>
      </c>
      <c r="B39" s="101">
        <v>-4837</v>
      </c>
      <c r="C39" s="101">
        <v>-5703</v>
      </c>
    </row>
    <row r="40" spans="1:4">
      <c r="A40" s="40" t="s">
        <v>161</v>
      </c>
      <c r="B40" s="101">
        <v>752</v>
      </c>
      <c r="C40" s="101">
        <v>1564</v>
      </c>
    </row>
    <row r="41" spans="1:4">
      <c r="A41" s="40" t="s">
        <v>171</v>
      </c>
      <c r="B41" s="103">
        <f>5374-5506</f>
        <v>-132</v>
      </c>
      <c r="C41" s="103">
        <f>603</f>
        <v>603</v>
      </c>
      <c r="D41" s="243"/>
    </row>
    <row r="42" spans="1:4">
      <c r="A42" s="40"/>
      <c r="B42" s="101">
        <f>SUM(B37:B41)</f>
        <v>-3500</v>
      </c>
      <c r="C42" s="101">
        <f>SUM(C37:C41)</f>
        <v>-3975</v>
      </c>
    </row>
    <row r="43" spans="1:4">
      <c r="A43" s="71" t="s">
        <v>153</v>
      </c>
      <c r="B43" s="111"/>
      <c r="C43" s="100"/>
    </row>
    <row r="44" spans="1:4">
      <c r="A44" s="40" t="s">
        <v>154</v>
      </c>
      <c r="B44" s="102">
        <v>-198</v>
      </c>
      <c r="C44" s="102">
        <v>-222</v>
      </c>
    </row>
    <row r="45" spans="1:4">
      <c r="A45" s="40" t="s">
        <v>523</v>
      </c>
      <c r="B45" s="102">
        <v>-155</v>
      </c>
      <c r="C45" s="102">
        <v>-91</v>
      </c>
    </row>
    <row r="46" spans="1:4">
      <c r="A46" s="40" t="s">
        <v>149</v>
      </c>
      <c r="B46" s="102">
        <v>-103</v>
      </c>
      <c r="C46" s="102">
        <v>0</v>
      </c>
    </row>
    <row r="47" spans="1:4">
      <c r="A47" s="40" t="s">
        <v>524</v>
      </c>
      <c r="B47" s="102">
        <v>0</v>
      </c>
      <c r="C47" s="102">
        <v>-704</v>
      </c>
    </row>
    <row r="48" spans="1:4">
      <c r="A48" s="40" t="s">
        <v>525</v>
      </c>
      <c r="B48" s="104">
        <v>0</v>
      </c>
      <c r="C48" s="104">
        <v>-44</v>
      </c>
    </row>
    <row r="49" spans="1:4">
      <c r="A49" s="40"/>
      <c r="B49" s="101">
        <f>SUM(B44:B48)</f>
        <v>-456</v>
      </c>
      <c r="C49" s="101">
        <f>SUM(C44:C48)</f>
        <v>-1061</v>
      </c>
    </row>
    <row r="50" spans="1:4">
      <c r="A50" s="71" t="s">
        <v>155</v>
      </c>
      <c r="B50" s="102"/>
      <c r="C50" s="100"/>
    </row>
    <row r="51" spans="1:4">
      <c r="A51" s="40" t="s">
        <v>165</v>
      </c>
      <c r="B51" s="101">
        <v>-1306</v>
      </c>
      <c r="C51" s="101">
        <v>-811</v>
      </c>
    </row>
    <row r="52" spans="1:4">
      <c r="A52" s="40" t="s">
        <v>156</v>
      </c>
      <c r="B52" s="104">
        <v>0</v>
      </c>
      <c r="C52" s="104">
        <v>0</v>
      </c>
    </row>
    <row r="53" spans="1:4">
      <c r="A53" s="57"/>
      <c r="B53" s="101">
        <f>SUM(B51:B52)</f>
        <v>-1306</v>
      </c>
      <c r="C53" s="234">
        <f>SUM(C51:C52)</f>
        <v>-811</v>
      </c>
    </row>
    <row r="54" spans="1:4">
      <c r="A54" s="57"/>
      <c r="B54" s="102"/>
      <c r="C54" s="102"/>
    </row>
    <row r="55" spans="1:4">
      <c r="A55" s="44" t="s">
        <v>172</v>
      </c>
      <c r="B55" s="101">
        <v>-76</v>
      </c>
      <c r="C55" s="101">
        <v>201</v>
      </c>
    </row>
    <row r="56" spans="1:4">
      <c r="B56" s="100"/>
      <c r="C56" s="100"/>
    </row>
    <row r="57" spans="1:4" ht="15.75">
      <c r="A57" s="41" t="s">
        <v>173</v>
      </c>
      <c r="B57" s="112">
        <f>B34+B42+B49+B53+B55</f>
        <v>9677</v>
      </c>
      <c r="C57" s="235">
        <f>C34+C42+C49+C53+C55</f>
        <v>10199</v>
      </c>
    </row>
    <row r="58" spans="1:4">
      <c r="B58" s="100"/>
      <c r="C58" s="100"/>
    </row>
    <row r="59" spans="1:4">
      <c r="A59" s="40" t="s">
        <v>167</v>
      </c>
      <c r="B59" s="105">
        <v>55043.5</v>
      </c>
      <c r="C59" s="105">
        <v>56330.1</v>
      </c>
    </row>
    <row r="60" spans="1:4">
      <c r="B60" s="100"/>
      <c r="C60" s="100"/>
    </row>
    <row r="61" spans="1:4">
      <c r="A61" s="44" t="s">
        <v>168</v>
      </c>
      <c r="B61" s="113">
        <f>B57/B59*1000+0</f>
        <v>175.80640765939665</v>
      </c>
      <c r="C61" s="236">
        <f>C57/C59*1000+0.008</f>
        <v>181.06572934896263</v>
      </c>
      <c r="D61" s="237"/>
    </row>
    <row r="62" spans="1:4">
      <c r="B62" s="100"/>
      <c r="C62" s="100"/>
    </row>
    <row r="63" spans="1:4">
      <c r="A63" s="40" t="s">
        <v>170</v>
      </c>
      <c r="B63" s="106">
        <f>SUM(175.81-170.81)/170.81</f>
        <v>2.927229084948188E-2</v>
      </c>
      <c r="C63" s="106">
        <f>SUM(C61-B61)/B61</f>
        <v>2.9915415254688951E-2</v>
      </c>
    </row>
    <row r="64" spans="1:4" ht="15" thickBot="1">
      <c r="B64" s="114"/>
      <c r="C64" s="107"/>
    </row>
  </sheetData>
  <mergeCells count="1">
    <mergeCell ref="D7:E7"/>
  </mergeCells>
  <pageMargins left="0.70866141732283472" right="0.70866141732283472" top="0.74803149606299213" bottom="0.74803149606299213" header="0.31496062992125984" footer="0.31496062992125984"/>
  <pageSetup paperSize="9" scale="7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65"/>
  <sheetViews>
    <sheetView showGridLines="0" zoomScaleNormal="100" zoomScaleSheetLayoutView="100" workbookViewId="0"/>
  </sheetViews>
  <sheetFormatPr defaultRowHeight="15"/>
  <cols>
    <col min="1" max="1" width="81.85546875" customWidth="1"/>
    <col min="2" max="2" width="8.28515625" customWidth="1"/>
  </cols>
  <sheetData>
    <row r="1" spans="1:2">
      <c r="B1" s="202"/>
    </row>
    <row r="2" spans="1:2" ht="15.75">
      <c r="B2" s="79"/>
    </row>
    <row r="3" spans="1:2" ht="15.75">
      <c r="A3" s="41" t="s">
        <v>526</v>
      </c>
    </row>
    <row r="4" spans="1:2" ht="50.25" customHeight="1">
      <c r="A4" s="82" t="s">
        <v>623</v>
      </c>
      <c r="B4" s="81"/>
    </row>
    <row r="5" spans="1:2">
      <c r="A5" s="82"/>
      <c r="B5" s="81"/>
    </row>
    <row r="6" spans="1:2">
      <c r="A6" s="50" t="s">
        <v>144</v>
      </c>
      <c r="B6" s="63" t="s">
        <v>4</v>
      </c>
    </row>
    <row r="7" spans="1:2">
      <c r="A7" s="51" t="s">
        <v>528</v>
      </c>
      <c r="B7" s="52">
        <v>15015</v>
      </c>
    </row>
    <row r="8" spans="1:2">
      <c r="A8" s="53"/>
      <c r="B8" s="54"/>
    </row>
    <row r="9" spans="1:2">
      <c r="A9" s="238" t="s">
        <v>532</v>
      </c>
      <c r="B9" s="54"/>
    </row>
    <row r="10" spans="1:2">
      <c r="A10" s="64" t="s">
        <v>554</v>
      </c>
      <c r="B10" s="239">
        <v>975</v>
      </c>
    </row>
    <row r="11" spans="1:2">
      <c r="A11" s="64" t="s">
        <v>555</v>
      </c>
      <c r="B11" s="239">
        <v>983</v>
      </c>
    </row>
    <row r="12" spans="1:2">
      <c r="A12" s="64" t="s">
        <v>538</v>
      </c>
      <c r="B12" s="239">
        <v>-169</v>
      </c>
    </row>
    <row r="13" spans="1:2">
      <c r="A13" s="64" t="s">
        <v>536</v>
      </c>
      <c r="B13" s="239">
        <v>220</v>
      </c>
    </row>
    <row r="14" spans="1:2">
      <c r="A14" s="64" t="s">
        <v>560</v>
      </c>
      <c r="B14" s="239">
        <v>57</v>
      </c>
    </row>
    <row r="15" spans="1:2">
      <c r="A15" s="64" t="s">
        <v>561</v>
      </c>
      <c r="B15" s="242">
        <v>43</v>
      </c>
    </row>
    <row r="16" spans="1:2">
      <c r="A16" s="64"/>
      <c r="B16" s="240">
        <f>SUM(B10:B15)</f>
        <v>2109</v>
      </c>
    </row>
    <row r="17" spans="1:2">
      <c r="A17" s="55" t="s">
        <v>145</v>
      </c>
      <c r="B17" s="239"/>
    </row>
    <row r="18" spans="1:2">
      <c r="A18" s="64" t="s">
        <v>535</v>
      </c>
      <c r="B18" s="240">
        <v>295</v>
      </c>
    </row>
    <row r="19" spans="1:2">
      <c r="A19" s="64" t="s">
        <v>539</v>
      </c>
      <c r="B19" s="240">
        <v>84</v>
      </c>
    </row>
    <row r="20" spans="1:2">
      <c r="A20" s="64" t="s">
        <v>570</v>
      </c>
      <c r="B20" s="240">
        <v>63</v>
      </c>
    </row>
    <row r="21" spans="1:2">
      <c r="A21" s="64" t="s">
        <v>571</v>
      </c>
      <c r="B21" s="241">
        <v>20</v>
      </c>
    </row>
    <row r="22" spans="1:2">
      <c r="A22" s="40"/>
      <c r="B22" s="59">
        <f>SUM(B18:B21)</f>
        <v>462</v>
      </c>
    </row>
    <row r="23" spans="1:2">
      <c r="A23" s="55" t="s">
        <v>146</v>
      </c>
      <c r="B23" s="58"/>
    </row>
    <row r="24" spans="1:2">
      <c r="A24" s="64" t="s">
        <v>572</v>
      </c>
      <c r="B24" s="119">
        <v>-20</v>
      </c>
    </row>
    <row r="25" spans="1:2">
      <c r="A25" s="64" t="s">
        <v>540</v>
      </c>
      <c r="B25" s="119">
        <v>-73</v>
      </c>
    </row>
    <row r="26" spans="1:2">
      <c r="A26" s="64" t="s">
        <v>576</v>
      </c>
      <c r="B26" s="65">
        <v>-50</v>
      </c>
    </row>
    <row r="27" spans="1:2">
      <c r="A27" s="64"/>
      <c r="B27" s="59">
        <f>SUM(B24:B26)</f>
        <v>-143</v>
      </c>
    </row>
    <row r="28" spans="1:2">
      <c r="A28" s="55" t="s">
        <v>537</v>
      </c>
      <c r="B28" s="59"/>
    </row>
    <row r="29" spans="1:2">
      <c r="A29" s="64" t="s">
        <v>579</v>
      </c>
      <c r="B29" s="67">
        <v>297</v>
      </c>
    </row>
    <row r="30" spans="1:2">
      <c r="A30" s="64"/>
      <c r="B30" s="59">
        <f>SUM(B29)</f>
        <v>297</v>
      </c>
    </row>
    <row r="31" spans="1:2">
      <c r="A31" s="55" t="s">
        <v>147</v>
      </c>
      <c r="B31" s="58"/>
    </row>
    <row r="32" spans="1:2">
      <c r="A32" s="64" t="s">
        <v>550</v>
      </c>
      <c r="B32" s="58">
        <v>-88</v>
      </c>
    </row>
    <row r="33" spans="1:2">
      <c r="A33" s="64" t="s">
        <v>541</v>
      </c>
      <c r="B33" s="58">
        <v>-300</v>
      </c>
    </row>
    <row r="34" spans="1:2">
      <c r="A34" s="64" t="s">
        <v>542</v>
      </c>
      <c r="B34" s="58">
        <v>-70</v>
      </c>
    </row>
    <row r="35" spans="1:2">
      <c r="A35" s="64" t="s">
        <v>543</v>
      </c>
      <c r="B35" s="58">
        <v>-153</v>
      </c>
    </row>
    <row r="36" spans="1:2">
      <c r="A36" s="64" t="s">
        <v>544</v>
      </c>
      <c r="B36" s="58">
        <v>-969</v>
      </c>
    </row>
    <row r="37" spans="1:2">
      <c r="A37" s="64" t="s">
        <v>545</v>
      </c>
      <c r="B37" s="58">
        <v>-160</v>
      </c>
    </row>
    <row r="38" spans="1:2">
      <c r="A38" s="64" t="s">
        <v>546</v>
      </c>
      <c r="B38" s="58">
        <v>-200</v>
      </c>
    </row>
    <row r="39" spans="1:2">
      <c r="A39" s="64" t="s">
        <v>547</v>
      </c>
      <c r="B39" s="65">
        <v>-132</v>
      </c>
    </row>
    <row r="40" spans="1:2">
      <c r="A40" s="40"/>
      <c r="B40" s="59">
        <f>SUM(B32:B39)</f>
        <v>-2072</v>
      </c>
    </row>
    <row r="41" spans="1:2">
      <c r="A41" s="55" t="s">
        <v>148</v>
      </c>
      <c r="B41" s="58"/>
    </row>
    <row r="42" spans="1:2">
      <c r="A42" s="64" t="s">
        <v>548</v>
      </c>
      <c r="B42" s="58">
        <v>-678</v>
      </c>
    </row>
    <row r="43" spans="1:2">
      <c r="A43" s="64" t="s">
        <v>549</v>
      </c>
      <c r="B43" s="65">
        <v>-174</v>
      </c>
    </row>
    <row r="44" spans="1:2">
      <c r="A44" s="64"/>
      <c r="B44" s="58">
        <f>SUM(B42:B43)</f>
        <v>-852</v>
      </c>
    </row>
    <row r="45" spans="1:2">
      <c r="A45" s="55" t="s">
        <v>664</v>
      </c>
      <c r="B45" s="49"/>
    </row>
    <row r="46" spans="1:2">
      <c r="A46" s="64" t="s">
        <v>665</v>
      </c>
      <c r="B46" s="58">
        <v>71</v>
      </c>
    </row>
    <row r="47" spans="1:2">
      <c r="A47" s="203" t="s">
        <v>666</v>
      </c>
      <c r="B47" s="65">
        <v>39</v>
      </c>
    </row>
    <row r="48" spans="1:2">
      <c r="A48" s="56"/>
      <c r="B48" s="58">
        <f>SUM(B46:B47)</f>
        <v>110</v>
      </c>
    </row>
    <row r="49" spans="1:4">
      <c r="A49" s="55" t="s">
        <v>667</v>
      </c>
      <c r="B49" s="58"/>
    </row>
    <row r="50" spans="1:4">
      <c r="A50" s="64" t="s">
        <v>657</v>
      </c>
      <c r="B50" s="58">
        <v>8</v>
      </c>
    </row>
    <row r="51" spans="1:4">
      <c r="A51" s="64" t="s">
        <v>658</v>
      </c>
      <c r="B51" s="58">
        <v>100</v>
      </c>
    </row>
    <row r="52" spans="1:4">
      <c r="A52" s="64" t="s">
        <v>659</v>
      </c>
      <c r="B52" s="58">
        <v>30</v>
      </c>
    </row>
    <row r="53" spans="1:4">
      <c r="A53" s="64" t="s">
        <v>660</v>
      </c>
      <c r="B53" s="65">
        <v>20</v>
      </c>
    </row>
    <row r="54" spans="1:4">
      <c r="A54" s="64"/>
      <c r="B54" s="58">
        <f>SUM(B50:B53)</f>
        <v>158</v>
      </c>
    </row>
    <row r="55" spans="1:4">
      <c r="A55" s="56"/>
      <c r="B55" s="58"/>
    </row>
    <row r="56" spans="1:4">
      <c r="A56" s="289" t="s">
        <v>668</v>
      </c>
      <c r="B56" s="66">
        <f>1869-445-160</f>
        <v>1264</v>
      </c>
    </row>
    <row r="57" spans="1:4">
      <c r="A57" s="60"/>
      <c r="B57" s="61"/>
    </row>
    <row r="58" spans="1:4">
      <c r="A58" s="40" t="s">
        <v>150</v>
      </c>
      <c r="B58" s="58">
        <v>-8</v>
      </c>
    </row>
    <row r="59" spans="1:4">
      <c r="A59" s="62"/>
      <c r="B59" s="68"/>
    </row>
    <row r="60" spans="1:4" ht="15" customHeight="1">
      <c r="A60" s="44" t="s">
        <v>151</v>
      </c>
      <c r="B60" s="52">
        <f>B58+B56+B54+B48+B44+B40+B30+B27+B22+B7+B16</f>
        <v>16340</v>
      </c>
    </row>
    <row r="61" spans="1:4">
      <c r="A61" s="40"/>
      <c r="B61" s="58"/>
    </row>
    <row r="62" spans="1:4">
      <c r="A62" s="55" t="s">
        <v>152</v>
      </c>
      <c r="B62" s="58">
        <v>-495</v>
      </c>
    </row>
    <row r="63" spans="1:4">
      <c r="A63" s="40"/>
      <c r="B63" s="65"/>
    </row>
    <row r="64" spans="1:4" ht="20.25" customHeight="1" thickBot="1">
      <c r="A64" s="44" t="s">
        <v>527</v>
      </c>
      <c r="B64" s="69">
        <f>B60+B62</f>
        <v>15845</v>
      </c>
      <c r="D64" s="36"/>
    </row>
    <row r="65" spans="1:2" ht="15.75" thickTop="1">
      <c r="A65" s="60"/>
      <c r="B65" s="61"/>
    </row>
  </sheetData>
  <pageMargins left="0.51181102362204722" right="0.51181102362204722" top="0.55118110236220474" bottom="0.55118110236220474"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1"/>
  <sheetViews>
    <sheetView showGridLines="0" zoomScaleNormal="100" zoomScaleSheetLayoutView="100" workbookViewId="0"/>
  </sheetViews>
  <sheetFormatPr defaultColWidth="9.140625" defaultRowHeight="12.75"/>
  <cols>
    <col min="1" max="1" width="3.42578125" style="23" customWidth="1"/>
    <col min="2" max="2" width="90.5703125" style="23" customWidth="1"/>
    <col min="3" max="5" width="9.140625" style="23"/>
    <col min="6" max="6" width="78.85546875" style="23" customWidth="1"/>
    <col min="7" max="8" width="9.140625" style="23"/>
    <col min="9" max="9" width="57.5703125" style="23" customWidth="1"/>
    <col min="10" max="16384" width="9.140625" style="23"/>
  </cols>
  <sheetData>
    <row r="1" spans="1:6">
      <c r="A1" s="40" t="s">
        <v>162</v>
      </c>
    </row>
    <row r="3" spans="1:6">
      <c r="A3" s="22" t="s">
        <v>532</v>
      </c>
    </row>
    <row r="4" spans="1:6" ht="8.4499999999999993" customHeight="1"/>
    <row r="5" spans="1:6" ht="19.5" customHeight="1">
      <c r="A5" s="23">
        <v>1</v>
      </c>
      <c r="B5" s="244" t="s">
        <v>553</v>
      </c>
    </row>
    <row r="6" spans="1:6" ht="48" customHeight="1">
      <c r="B6" s="82" t="s">
        <v>680</v>
      </c>
    </row>
    <row r="7" spans="1:6" ht="19.5" customHeight="1">
      <c r="A7" s="23">
        <v>2</v>
      </c>
      <c r="B7" s="244" t="s">
        <v>556</v>
      </c>
    </row>
    <row r="8" spans="1:6" ht="19.5" customHeight="1">
      <c r="B8" s="40" t="s">
        <v>557</v>
      </c>
    </row>
    <row r="9" spans="1:6" ht="19.5" customHeight="1">
      <c r="A9" s="23">
        <v>3</v>
      </c>
      <c r="B9" s="244" t="s">
        <v>559</v>
      </c>
    </row>
    <row r="10" spans="1:6" ht="31.5" customHeight="1">
      <c r="B10" s="80" t="s">
        <v>558</v>
      </c>
    </row>
    <row r="11" spans="1:6" ht="18.75" customHeight="1">
      <c r="A11" s="23">
        <v>4</v>
      </c>
      <c r="B11" s="244" t="s">
        <v>563</v>
      </c>
    </row>
    <row r="12" spans="1:6" ht="31.5" customHeight="1">
      <c r="B12" s="80" t="s">
        <v>551</v>
      </c>
    </row>
    <row r="13" spans="1:6" ht="19.5" customHeight="1">
      <c r="A13" s="23">
        <v>5</v>
      </c>
      <c r="B13" s="244" t="s">
        <v>564</v>
      </c>
    </row>
    <row r="14" spans="1:6" ht="44.25" customHeight="1">
      <c r="B14" s="80" t="s">
        <v>565</v>
      </c>
      <c r="F14" s="80"/>
    </row>
    <row r="15" spans="1:6" ht="19.5" customHeight="1">
      <c r="A15" s="23">
        <v>6</v>
      </c>
      <c r="B15" s="244" t="s">
        <v>562</v>
      </c>
    </row>
    <row r="16" spans="1:6" ht="44.25" customHeight="1">
      <c r="B16" s="80" t="s">
        <v>673</v>
      </c>
    </row>
    <row r="17" spans="1:2" ht="8.25" customHeight="1">
      <c r="B17" s="80"/>
    </row>
    <row r="18" spans="1:2" ht="16.5" customHeight="1">
      <c r="A18" s="22" t="s">
        <v>189</v>
      </c>
      <c r="B18" s="80"/>
    </row>
    <row r="19" spans="1:2" ht="8.25" customHeight="1">
      <c r="B19" s="80"/>
    </row>
    <row r="20" spans="1:2" ht="19.5" customHeight="1">
      <c r="A20" s="23">
        <v>7</v>
      </c>
      <c r="B20" s="244" t="s">
        <v>566</v>
      </c>
    </row>
    <row r="21" spans="1:2" ht="39" customHeight="1">
      <c r="B21" s="80" t="s">
        <v>681</v>
      </c>
    </row>
    <row r="22" spans="1:2" ht="19.5" customHeight="1">
      <c r="A22" s="23">
        <v>8</v>
      </c>
      <c r="B22" s="244" t="s">
        <v>661</v>
      </c>
    </row>
    <row r="23" spans="1:2" ht="34.5" customHeight="1">
      <c r="B23" s="80" t="s">
        <v>682</v>
      </c>
    </row>
    <row r="24" spans="1:2" ht="19.5" customHeight="1">
      <c r="A24" s="23">
        <v>9</v>
      </c>
      <c r="B24" s="244" t="s">
        <v>567</v>
      </c>
    </row>
    <row r="25" spans="1:2" ht="21" customHeight="1">
      <c r="B25" s="80" t="s">
        <v>674</v>
      </c>
    </row>
    <row r="26" spans="1:2" ht="19.5" customHeight="1">
      <c r="A26" s="23">
        <v>10</v>
      </c>
      <c r="B26" s="245" t="s">
        <v>675</v>
      </c>
    </row>
    <row r="27" spans="1:2" ht="28.5" customHeight="1">
      <c r="B27" s="246" t="s">
        <v>568</v>
      </c>
    </row>
    <row r="28" spans="1:2" ht="8.25" customHeight="1">
      <c r="B28" s="80"/>
    </row>
    <row r="29" spans="1:2" ht="20.45" customHeight="1">
      <c r="A29" s="22" t="s">
        <v>190</v>
      </c>
      <c r="B29" s="80"/>
    </row>
    <row r="30" spans="1:2" ht="8.25" customHeight="1">
      <c r="B30" s="80"/>
    </row>
    <row r="31" spans="1:2" ht="19.5" customHeight="1">
      <c r="A31" s="23">
        <v>11</v>
      </c>
      <c r="B31" s="244" t="s">
        <v>569</v>
      </c>
    </row>
    <row r="32" spans="1:2" ht="31.5" customHeight="1">
      <c r="B32" s="247" t="s">
        <v>573</v>
      </c>
    </row>
    <row r="33" spans="1:9" ht="19.5" customHeight="1">
      <c r="A33" s="23">
        <v>12</v>
      </c>
      <c r="B33" s="244" t="s">
        <v>574</v>
      </c>
    </row>
    <row r="34" spans="1:9" ht="75.75" customHeight="1">
      <c r="B34" s="247" t="s">
        <v>583</v>
      </c>
      <c r="F34" s="70"/>
    </row>
    <row r="35" spans="1:9" ht="30.75" customHeight="1">
      <c r="A35" s="23">
        <v>13</v>
      </c>
      <c r="B35" s="245" t="s">
        <v>575</v>
      </c>
    </row>
    <row r="36" spans="1:9" ht="30.6" customHeight="1">
      <c r="B36" s="248" t="s">
        <v>577</v>
      </c>
    </row>
    <row r="37" spans="1:9" ht="8.25" customHeight="1">
      <c r="B37" s="80"/>
    </row>
    <row r="38" spans="1:9" ht="20.45" customHeight="1">
      <c r="A38" s="22" t="s">
        <v>533</v>
      </c>
      <c r="B38" s="80"/>
    </row>
    <row r="39" spans="1:9" ht="8.25" customHeight="1">
      <c r="B39" s="80"/>
    </row>
    <row r="40" spans="1:9" ht="19.5" customHeight="1">
      <c r="A40" s="23">
        <v>14</v>
      </c>
      <c r="B40" s="244" t="s">
        <v>578</v>
      </c>
    </row>
    <row r="41" spans="1:9" ht="81" customHeight="1">
      <c r="B41" s="80" t="s">
        <v>582</v>
      </c>
      <c r="F41" s="249"/>
      <c r="I41" s="249"/>
    </row>
    <row r="42" spans="1:9" ht="8.25" customHeight="1">
      <c r="B42" s="80"/>
    </row>
    <row r="43" spans="1:9" ht="18.95" customHeight="1">
      <c r="A43" s="22" t="s">
        <v>163</v>
      </c>
      <c r="B43" s="80"/>
    </row>
    <row r="44" spans="1:9" ht="8.25" customHeight="1">
      <c r="B44" s="80"/>
    </row>
    <row r="45" spans="1:9" ht="19.5" customHeight="1">
      <c r="A45" s="23">
        <v>15</v>
      </c>
      <c r="B45" s="244" t="s">
        <v>581</v>
      </c>
    </row>
    <row r="46" spans="1:9" ht="40.5" customHeight="1">
      <c r="B46" s="82" t="s">
        <v>580</v>
      </c>
    </row>
    <row r="47" spans="1:9" ht="19.5" customHeight="1">
      <c r="A47" s="23">
        <v>16</v>
      </c>
      <c r="B47" s="244" t="s">
        <v>584</v>
      </c>
    </row>
    <row r="48" spans="1:9" ht="81" customHeight="1">
      <c r="B48" s="82" t="s">
        <v>676</v>
      </c>
      <c r="F48" s="82"/>
    </row>
    <row r="49" spans="1:6" ht="19.5" customHeight="1">
      <c r="A49" s="23">
        <v>17</v>
      </c>
      <c r="B49" s="244" t="s">
        <v>585</v>
      </c>
    </row>
    <row r="50" spans="1:6" ht="82.5" customHeight="1">
      <c r="B50" s="82" t="s">
        <v>677</v>
      </c>
      <c r="F50" s="82"/>
    </row>
    <row r="51" spans="1:6" ht="19.5" customHeight="1">
      <c r="A51" s="23">
        <v>18</v>
      </c>
      <c r="B51" s="244" t="s">
        <v>586</v>
      </c>
    </row>
    <row r="52" spans="1:6" ht="48" customHeight="1">
      <c r="B52" s="82" t="s">
        <v>587</v>
      </c>
    </row>
    <row r="53" spans="1:6" ht="19.5" customHeight="1">
      <c r="A53" s="23">
        <v>19</v>
      </c>
      <c r="B53" s="244" t="s">
        <v>588</v>
      </c>
    </row>
    <row r="54" spans="1:6" ht="42.75" customHeight="1">
      <c r="B54" s="82" t="s">
        <v>656</v>
      </c>
      <c r="F54" s="80"/>
    </row>
    <row r="55" spans="1:6" ht="20.25" customHeight="1">
      <c r="A55" s="23">
        <v>20</v>
      </c>
      <c r="B55" s="244" t="s">
        <v>589</v>
      </c>
    </row>
    <row r="56" spans="1:6" ht="63" customHeight="1">
      <c r="B56" s="82" t="s">
        <v>678</v>
      </c>
      <c r="F56" s="82"/>
    </row>
    <row r="57" spans="1:6">
      <c r="A57" s="23">
        <v>21</v>
      </c>
      <c r="B57" s="252" t="s">
        <v>597</v>
      </c>
    </row>
    <row r="58" spans="1:6" ht="108.75" customHeight="1">
      <c r="B58" s="248" t="s">
        <v>599</v>
      </c>
    </row>
    <row r="59" spans="1:6" ht="19.5" customHeight="1">
      <c r="A59" s="23">
        <v>22</v>
      </c>
      <c r="B59" s="250" t="s">
        <v>590</v>
      </c>
    </row>
    <row r="60" spans="1:6" ht="54.75" customHeight="1">
      <c r="B60" s="80" t="s">
        <v>591</v>
      </c>
      <c r="F60" s="80"/>
    </row>
    <row r="61" spans="1:6" ht="8.25" customHeight="1">
      <c r="B61" s="80"/>
    </row>
    <row r="62" spans="1:6" ht="20.45" customHeight="1">
      <c r="A62" s="22" t="s">
        <v>148</v>
      </c>
      <c r="B62" s="80"/>
    </row>
    <row r="63" spans="1:6" ht="8.25" customHeight="1">
      <c r="B63" s="80"/>
    </row>
    <row r="64" spans="1:6" ht="19.5" customHeight="1">
      <c r="A64" s="23">
        <v>23</v>
      </c>
      <c r="B64" s="244" t="s">
        <v>593</v>
      </c>
    </row>
    <row r="65" spans="1:6" ht="68.25" customHeight="1">
      <c r="B65" s="80" t="s">
        <v>592</v>
      </c>
      <c r="F65" s="80"/>
    </row>
    <row r="66" spans="1:6" ht="19.5" customHeight="1">
      <c r="A66" s="23">
        <v>24</v>
      </c>
      <c r="B66" s="244" t="s">
        <v>594</v>
      </c>
    </row>
    <row r="67" spans="1:6" ht="79.5" customHeight="1">
      <c r="B67" s="80" t="s">
        <v>595</v>
      </c>
    </row>
    <row r="68" spans="1:6" ht="8.25" customHeight="1">
      <c r="B68" s="80"/>
    </row>
    <row r="69" spans="1:6" ht="18.95" customHeight="1">
      <c r="A69" s="22" t="s">
        <v>663</v>
      </c>
      <c r="B69" s="80"/>
    </row>
    <row r="70" spans="1:6" ht="8.25" customHeight="1">
      <c r="B70" s="80"/>
    </row>
    <row r="71" spans="1:6" ht="19.5" customHeight="1">
      <c r="A71" s="23">
        <v>25</v>
      </c>
      <c r="B71" s="244" t="s">
        <v>552</v>
      </c>
    </row>
    <row r="72" spans="1:6" ht="71.25" customHeight="1">
      <c r="B72" s="247" t="s">
        <v>679</v>
      </c>
    </row>
    <row r="73" spans="1:6" ht="19.5" customHeight="1">
      <c r="A73" s="23">
        <v>26</v>
      </c>
      <c r="B73" s="244" t="s">
        <v>534</v>
      </c>
    </row>
    <row r="74" spans="1:6" ht="33" customHeight="1">
      <c r="B74" s="80" t="s">
        <v>596</v>
      </c>
    </row>
    <row r="75" spans="1:6" ht="8.25" customHeight="1">
      <c r="B75" s="80"/>
    </row>
    <row r="76" spans="1:6">
      <c r="A76" s="22" t="s">
        <v>662</v>
      </c>
      <c r="B76" s="80"/>
    </row>
    <row r="77" spans="1:6" ht="8.25" customHeight="1">
      <c r="B77" s="80"/>
    </row>
    <row r="78" spans="1:6">
      <c r="A78" s="23">
        <v>27</v>
      </c>
      <c r="B78" s="250" t="s">
        <v>670</v>
      </c>
    </row>
    <row r="79" spans="1:6" ht="170.25" customHeight="1">
      <c r="B79" s="80" t="s">
        <v>672</v>
      </c>
    </row>
    <row r="80" spans="1:6" ht="8.25" customHeight="1">
      <c r="B80" s="80"/>
    </row>
    <row r="81" spans="1:2" ht="18.95" customHeight="1">
      <c r="A81" s="22" t="s">
        <v>164</v>
      </c>
      <c r="B81" s="80"/>
    </row>
    <row r="82" spans="1:2" ht="8.25" customHeight="1">
      <c r="B82" s="80"/>
    </row>
    <row r="83" spans="1:2" ht="19.5" customHeight="1">
      <c r="A83" s="23">
        <v>28</v>
      </c>
      <c r="B83" s="244" t="s">
        <v>669</v>
      </c>
    </row>
    <row r="84" spans="1:2" ht="41.45" customHeight="1">
      <c r="B84" s="80" t="s">
        <v>671</v>
      </c>
    </row>
    <row r="85" spans="1:2" ht="18.95" customHeight="1">
      <c r="B85" s="40"/>
    </row>
    <row r="86" spans="1:2" ht="32.450000000000003" customHeight="1">
      <c r="B86" s="248"/>
    </row>
    <row r="87" spans="1:2" ht="35.1" customHeight="1">
      <c r="B87" s="248"/>
    </row>
    <row r="88" spans="1:2">
      <c r="B88" s="251"/>
    </row>
    <row r="91" spans="1:2" ht="78" customHeight="1"/>
    <row r="95" spans="1:2" ht="87.75" customHeight="1"/>
    <row r="97" ht="54.75" customHeight="1"/>
    <row r="99" ht="84" customHeight="1"/>
    <row r="101" ht="48.75" customHeight="1"/>
  </sheetData>
  <pageMargins left="0.70866141732283472" right="0.70866141732283472" top="0.74803149606299213" bottom="0.74803149606299213" header="0.31496062992125984" footer="0.31496062992125984"/>
  <pageSetup paperSize="9" scale="90" fitToHeight="0" orientation="portrait" r:id="rId1"/>
  <rowBreaks count="2" manualBreakCount="2">
    <brk id="37" max="1" man="1"/>
    <brk id="6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5"/>
  <sheetData>
    <row r="22" spans="1:10" ht="142.5" customHeight="1">
      <c r="B22" s="85" t="s">
        <v>181</v>
      </c>
      <c r="D22" s="85"/>
      <c r="E22" s="85"/>
      <c r="F22" s="85"/>
      <c r="G22" s="85"/>
      <c r="H22" s="85"/>
      <c r="I22" s="85"/>
      <c r="J22" s="85"/>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0"/>
  <sheetViews>
    <sheetView showGridLines="0" zoomScaleNormal="100" workbookViewId="0"/>
  </sheetViews>
  <sheetFormatPr defaultColWidth="9.140625" defaultRowHeight="12.75"/>
  <cols>
    <col min="1" max="1" width="53.7109375" style="3" customWidth="1"/>
    <col min="2" max="2" width="9.85546875" style="23" customWidth="1"/>
    <col min="3" max="3" width="9.85546875" style="189" customWidth="1"/>
    <col min="4" max="4" width="10.140625" style="3" customWidth="1"/>
    <col min="5" max="16384" width="9.140625" style="3"/>
  </cols>
  <sheetData>
    <row r="1" spans="1:12" ht="21" customHeight="1">
      <c r="A1" s="208" t="s">
        <v>7</v>
      </c>
      <c r="B1" s="208"/>
      <c r="C1" s="209"/>
    </row>
    <row r="2" spans="1:12" ht="15.75" customHeight="1"/>
    <row r="3" spans="1:12" ht="21" customHeight="1">
      <c r="A3" s="41" t="s">
        <v>8</v>
      </c>
      <c r="B3" s="41"/>
    </row>
    <row r="4" spans="1:12" ht="21" customHeight="1">
      <c r="C4" s="190"/>
    </row>
    <row r="5" spans="1:12" ht="68.25" customHeight="1">
      <c r="C5" s="191"/>
    </row>
    <row r="6" spans="1:12" ht="15">
      <c r="A6" s="5"/>
      <c r="B6" s="24"/>
    </row>
    <row r="8" spans="1:12">
      <c r="A8" s="17" t="s">
        <v>97</v>
      </c>
      <c r="B8" s="40"/>
    </row>
    <row r="9" spans="1:12">
      <c r="A9" s="17" t="s">
        <v>10</v>
      </c>
      <c r="B9" s="40"/>
    </row>
    <row r="10" spans="1:12">
      <c r="A10" s="18" t="s">
        <v>11</v>
      </c>
      <c r="B10" s="18"/>
    </row>
    <row r="11" spans="1:12" ht="15">
      <c r="A11" s="6"/>
      <c r="B11" s="6"/>
    </row>
    <row r="12" spans="1:12" s="23" customFormat="1" ht="15">
      <c r="A12" s="6"/>
      <c r="B12" s="207" t="s">
        <v>187</v>
      </c>
      <c r="C12" s="207" t="s">
        <v>514</v>
      </c>
    </row>
    <row r="13" spans="1:12">
      <c r="B13" s="192" t="s">
        <v>4</v>
      </c>
      <c r="C13" s="192" t="s">
        <v>4</v>
      </c>
      <c r="H13" s="23"/>
      <c r="I13" s="23"/>
      <c r="J13" s="23"/>
      <c r="K13" s="23"/>
    </row>
    <row r="14" spans="1:12" ht="15.75">
      <c r="A14" s="1" t="s">
        <v>0</v>
      </c>
      <c r="B14" s="1"/>
      <c r="H14" s="23"/>
      <c r="I14" s="223"/>
      <c r="J14" s="224"/>
      <c r="K14" s="223"/>
      <c r="L14" s="223"/>
    </row>
    <row r="15" spans="1:12">
      <c r="A15" s="3" t="s">
        <v>2</v>
      </c>
      <c r="B15" s="193">
        <f>B27</f>
        <v>819400</v>
      </c>
      <c r="C15" s="193">
        <f>C27</f>
        <v>860200</v>
      </c>
      <c r="D15" s="193"/>
      <c r="H15" s="23"/>
      <c r="I15" s="223"/>
      <c r="J15" s="223"/>
      <c r="K15" s="223"/>
      <c r="L15" s="223"/>
    </row>
    <row r="16" spans="1:12" s="23" customFormat="1">
      <c r="A16" s="23" t="s">
        <v>504</v>
      </c>
      <c r="B16" s="193">
        <f t="shared" ref="B16:C16" si="0">B28</f>
        <v>0</v>
      </c>
      <c r="C16" s="193">
        <f t="shared" si="0"/>
        <v>4100</v>
      </c>
      <c r="D16" s="193"/>
      <c r="I16" s="223"/>
      <c r="J16" s="223"/>
      <c r="K16" s="223"/>
      <c r="L16" s="223"/>
    </row>
    <row r="17" spans="1:12" s="23" customFormat="1">
      <c r="A17" s="23" t="s">
        <v>505</v>
      </c>
      <c r="B17" s="193">
        <f t="shared" ref="B17:C17" si="1">B29</f>
        <v>5100</v>
      </c>
      <c r="C17" s="193">
        <f t="shared" si="1"/>
        <v>6100</v>
      </c>
      <c r="D17" s="193"/>
      <c r="E17" s="223"/>
      <c r="I17" s="223"/>
      <c r="J17" s="223"/>
      <c r="K17" s="223"/>
      <c r="L17" s="223"/>
    </row>
    <row r="18" spans="1:12" s="23" customFormat="1">
      <c r="A18" s="23" t="s">
        <v>506</v>
      </c>
      <c r="B18" s="193">
        <f t="shared" ref="B18:C18" si="2">B30</f>
        <v>146200</v>
      </c>
      <c r="C18" s="193">
        <f t="shared" si="2"/>
        <v>142900</v>
      </c>
      <c r="D18" s="193"/>
      <c r="E18" s="223"/>
      <c r="I18" s="223"/>
      <c r="J18" s="223"/>
      <c r="K18" s="223"/>
      <c r="L18" s="223"/>
    </row>
    <row r="19" spans="1:12">
      <c r="A19" s="3" t="s">
        <v>3</v>
      </c>
      <c r="B19" s="193">
        <f t="shared" ref="B19:C19" si="3">B31</f>
        <v>2500</v>
      </c>
      <c r="C19" s="193">
        <f t="shared" si="3"/>
        <v>2000</v>
      </c>
      <c r="D19" s="193"/>
      <c r="E19" s="223"/>
      <c r="I19" s="223"/>
      <c r="J19" s="223"/>
      <c r="K19" s="223"/>
      <c r="L19" s="223"/>
    </row>
    <row r="20" spans="1:12">
      <c r="A20" s="3" t="s">
        <v>1</v>
      </c>
      <c r="B20" s="193">
        <f t="shared" ref="B20:C20" si="4">B32</f>
        <v>0</v>
      </c>
      <c r="C20" s="193">
        <f t="shared" si="4"/>
        <v>0</v>
      </c>
      <c r="D20" s="193"/>
      <c r="E20" s="223"/>
      <c r="I20" s="23"/>
      <c r="J20" s="23"/>
      <c r="K20" s="23"/>
      <c r="L20" s="23"/>
    </row>
    <row r="21" spans="1:12" ht="13.5" thickBot="1">
      <c r="A21" s="3" t="s">
        <v>5</v>
      </c>
      <c r="B21" s="194">
        <f>SUM(B15:B20)</f>
        <v>973200</v>
      </c>
      <c r="C21" s="194">
        <f>SUM(C15:C20)</f>
        <v>1015300</v>
      </c>
      <c r="D21" s="189"/>
    </row>
    <row r="22" spans="1:12" ht="13.5" thickTop="1">
      <c r="C22" s="195"/>
    </row>
    <row r="23" spans="1:12">
      <c r="C23" s="195"/>
    </row>
    <row r="24" spans="1:12" ht="15.75">
      <c r="A24" s="1" t="s">
        <v>6</v>
      </c>
      <c r="B24" s="1"/>
      <c r="C24" s="195"/>
    </row>
    <row r="26" spans="1:12" ht="15.75">
      <c r="A26" s="28" t="s">
        <v>34</v>
      </c>
      <c r="B26" s="28"/>
    </row>
    <row r="27" spans="1:12">
      <c r="A27" s="3" t="s">
        <v>2</v>
      </c>
      <c r="B27" s="189">
        <v>819400</v>
      </c>
      <c r="C27" s="189">
        <f>309800+550400</f>
        <v>860200</v>
      </c>
    </row>
    <row r="28" spans="1:12" s="23" customFormat="1">
      <c r="A28" s="23" t="s">
        <v>504</v>
      </c>
      <c r="B28" s="189">
        <v>0</v>
      </c>
      <c r="C28" s="189">
        <f>700+3400</f>
        <v>4100</v>
      </c>
    </row>
    <row r="29" spans="1:12" s="23" customFormat="1">
      <c r="A29" s="23" t="s">
        <v>505</v>
      </c>
      <c r="B29" s="189">
        <v>5100</v>
      </c>
      <c r="C29" s="189">
        <f>1200+4900</f>
        <v>6100</v>
      </c>
    </row>
    <row r="30" spans="1:12">
      <c r="A30" s="23" t="s">
        <v>506</v>
      </c>
      <c r="B30" s="189">
        <v>146200</v>
      </c>
      <c r="C30" s="189">
        <f>123200+19700</f>
        <v>142900</v>
      </c>
    </row>
    <row r="31" spans="1:12">
      <c r="A31" s="3" t="s">
        <v>3</v>
      </c>
      <c r="B31" s="189">
        <v>2500</v>
      </c>
      <c r="C31" s="189">
        <f>400+1600</f>
        <v>2000</v>
      </c>
    </row>
    <row r="32" spans="1:12">
      <c r="A32" s="3" t="s">
        <v>1</v>
      </c>
      <c r="B32" s="189">
        <v>0</v>
      </c>
      <c r="C32" s="189">
        <v>0</v>
      </c>
    </row>
    <row r="33" spans="1:3">
      <c r="B33" s="196">
        <f>SUM(B27:B32)</f>
        <v>973200</v>
      </c>
      <c r="C33" s="196">
        <f>SUM(C27:C32)</f>
        <v>1015300</v>
      </c>
    </row>
    <row r="35" spans="1:3" s="23" customFormat="1">
      <c r="A35" s="33"/>
      <c r="B35" s="33"/>
      <c r="C35" s="197"/>
    </row>
    <row r="36" spans="1:3" s="23" customFormat="1" ht="108" customHeight="1">
      <c r="A36" s="408"/>
      <c r="B36" s="409"/>
      <c r="C36" s="409"/>
    </row>
    <row r="37" spans="1:3" s="23" customFormat="1">
      <c r="A37" s="33"/>
      <c r="B37" s="33"/>
      <c r="C37" s="195"/>
    </row>
    <row r="38" spans="1:3" s="23" customFormat="1">
      <c r="A38" s="33"/>
      <c r="B38" s="33"/>
      <c r="C38" s="197"/>
    </row>
    <row r="39" spans="1:3" s="23" customFormat="1">
      <c r="A39" s="33"/>
      <c r="B39" s="33"/>
      <c r="C39" s="197"/>
    </row>
    <row r="40" spans="1:3" s="23" customFormat="1">
      <c r="A40" s="33"/>
      <c r="B40" s="33"/>
      <c r="C40" s="197"/>
    </row>
    <row r="41" spans="1:3" s="23" customFormat="1">
      <c r="A41" s="33"/>
      <c r="B41" s="33"/>
      <c r="C41" s="197"/>
    </row>
    <row r="42" spans="1:3" s="23" customFormat="1">
      <c r="A42" s="33"/>
      <c r="B42" s="33"/>
      <c r="C42" s="197"/>
    </row>
    <row r="43" spans="1:3" s="23" customFormat="1">
      <c r="A43" s="33"/>
      <c r="B43" s="33"/>
      <c r="C43" s="197"/>
    </row>
    <row r="44" spans="1:3" s="23" customFormat="1">
      <c r="A44" s="33"/>
      <c r="B44" s="33"/>
      <c r="C44" s="195"/>
    </row>
    <row r="45" spans="1:3" s="23" customFormat="1">
      <c r="A45" s="33"/>
      <c r="B45" s="33"/>
      <c r="C45" s="197"/>
    </row>
    <row r="46" spans="1:3" s="23" customFormat="1">
      <c r="A46" s="33"/>
      <c r="B46" s="33"/>
      <c r="C46" s="197"/>
    </row>
    <row r="47" spans="1:3">
      <c r="A47" s="33"/>
      <c r="B47" s="33"/>
      <c r="C47" s="197"/>
    </row>
    <row r="48" spans="1:3" s="23" customFormat="1">
      <c r="A48" s="33"/>
      <c r="B48" s="33"/>
      <c r="C48" s="197"/>
    </row>
    <row r="49" spans="1:3" s="23" customFormat="1">
      <c r="A49" s="33"/>
      <c r="B49" s="33"/>
      <c r="C49" s="197"/>
    </row>
    <row r="50" spans="1:3" s="23" customFormat="1">
      <c r="A50" s="33"/>
      <c r="B50" s="33"/>
      <c r="C50" s="197"/>
    </row>
    <row r="51" spans="1:3" s="23" customFormat="1">
      <c r="A51" s="33"/>
      <c r="B51" s="33"/>
      <c r="C51" s="197"/>
    </row>
    <row r="52" spans="1:3" s="23" customFormat="1">
      <c r="A52" s="33"/>
      <c r="B52" s="33"/>
      <c r="C52" s="195"/>
    </row>
    <row r="53" spans="1:3" s="23" customFormat="1">
      <c r="A53" s="33"/>
      <c r="B53" s="33"/>
      <c r="C53" s="197"/>
    </row>
    <row r="54" spans="1:3" s="23" customFormat="1">
      <c r="A54" s="33"/>
      <c r="B54" s="33"/>
      <c r="C54" s="197"/>
    </row>
    <row r="55" spans="1:3" s="23" customFormat="1">
      <c r="A55" s="33"/>
      <c r="B55" s="33"/>
      <c r="C55" s="197"/>
    </row>
    <row r="56" spans="1:3" s="23" customFormat="1">
      <c r="A56" s="33"/>
      <c r="B56" s="33"/>
      <c r="C56" s="197"/>
    </row>
    <row r="57" spans="1:3" s="23" customFormat="1">
      <c r="A57" s="33"/>
      <c r="B57" s="33"/>
      <c r="C57" s="197"/>
    </row>
    <row r="58" spans="1:3" s="23" customFormat="1">
      <c r="A58" s="33"/>
      <c r="B58" s="33"/>
      <c r="C58" s="197"/>
    </row>
    <row r="59" spans="1:3" s="23" customFormat="1">
      <c r="A59" s="33"/>
      <c r="B59" s="33"/>
      <c r="C59" s="197"/>
    </row>
    <row r="60" spans="1:3" s="23" customFormat="1">
      <c r="A60" s="33"/>
      <c r="B60" s="33"/>
      <c r="C60" s="197"/>
    </row>
    <row r="61" spans="1:3" s="23" customFormat="1">
      <c r="A61" s="33"/>
      <c r="B61" s="33"/>
      <c r="C61" s="195"/>
    </row>
    <row r="62" spans="1:3" s="23" customFormat="1">
      <c r="A62" s="33"/>
      <c r="B62" s="33"/>
      <c r="C62" s="197"/>
    </row>
    <row r="63" spans="1:3" s="23" customFormat="1">
      <c r="A63" s="33"/>
      <c r="B63" s="33"/>
      <c r="C63" s="197"/>
    </row>
    <row r="64" spans="1:3" s="23" customFormat="1">
      <c r="A64" s="33"/>
      <c r="B64" s="33"/>
      <c r="C64" s="197"/>
    </row>
    <row r="65" spans="1:3" s="23" customFormat="1">
      <c r="A65" s="33"/>
      <c r="B65" s="33"/>
      <c r="C65" s="197"/>
    </row>
    <row r="66" spans="1:3" s="23" customFormat="1">
      <c r="A66" s="33"/>
      <c r="B66" s="33"/>
      <c r="C66" s="197"/>
    </row>
    <row r="67" spans="1:3" s="23" customFormat="1">
      <c r="A67" s="33"/>
      <c r="B67" s="33"/>
      <c r="C67" s="197"/>
    </row>
    <row r="68" spans="1:3" s="23" customFormat="1">
      <c r="A68" s="33"/>
      <c r="B68" s="33"/>
      <c r="C68" s="195"/>
    </row>
    <row r="69" spans="1:3" s="23" customFormat="1">
      <c r="A69" s="33"/>
      <c r="B69" s="33"/>
      <c r="C69" s="197"/>
    </row>
    <row r="70" spans="1:3" s="23" customFormat="1">
      <c r="A70" s="33"/>
      <c r="B70" s="33"/>
      <c r="C70" s="197"/>
    </row>
    <row r="71" spans="1:3" s="23" customFormat="1">
      <c r="A71" s="33"/>
      <c r="B71" s="33"/>
      <c r="C71" s="197"/>
    </row>
    <row r="72" spans="1:3" s="23" customFormat="1">
      <c r="A72" s="33"/>
      <c r="B72" s="33"/>
      <c r="C72" s="197"/>
    </row>
    <row r="73" spans="1:3" s="23" customFormat="1">
      <c r="A73" s="33"/>
      <c r="B73" s="33"/>
      <c r="C73" s="197"/>
    </row>
    <row r="74" spans="1:3" s="23" customFormat="1">
      <c r="A74" s="33"/>
      <c r="B74" s="33"/>
      <c r="C74" s="197"/>
    </row>
    <row r="75" spans="1:3" s="23" customFormat="1">
      <c r="A75" s="33"/>
      <c r="B75" s="33"/>
      <c r="C75" s="195"/>
    </row>
    <row r="76" spans="1:3" s="23" customFormat="1">
      <c r="A76" s="33"/>
      <c r="B76" s="33"/>
      <c r="C76" s="197"/>
    </row>
    <row r="77" spans="1:3" s="23" customFormat="1">
      <c r="A77" s="33"/>
      <c r="B77" s="33"/>
      <c r="C77" s="197"/>
    </row>
    <row r="78" spans="1:3" s="23" customFormat="1">
      <c r="A78" s="33"/>
      <c r="B78" s="33"/>
      <c r="C78" s="197"/>
    </row>
    <row r="79" spans="1:3" s="23" customFormat="1">
      <c r="A79" s="33"/>
      <c r="B79" s="33"/>
      <c r="C79" s="197"/>
    </row>
    <row r="80" spans="1:3" s="23" customFormat="1">
      <c r="A80" s="33"/>
      <c r="B80" s="33"/>
      <c r="C80" s="197"/>
    </row>
    <row r="81" spans="1:3" s="23" customFormat="1">
      <c r="A81" s="33"/>
      <c r="B81" s="33"/>
      <c r="C81" s="197"/>
    </row>
    <row r="82" spans="1:3" s="23" customFormat="1">
      <c r="A82" s="33"/>
      <c r="B82" s="33"/>
      <c r="C82" s="195"/>
    </row>
    <row r="83" spans="1:3" s="20" customFormat="1">
      <c r="A83" s="33"/>
      <c r="B83" s="33"/>
      <c r="C83" s="195"/>
    </row>
    <row r="84" spans="1:3" s="20" customFormat="1">
      <c r="A84" s="33"/>
      <c r="B84" s="33"/>
      <c r="C84" s="195"/>
    </row>
    <row r="85" spans="1:3" s="20" customFormat="1">
      <c r="A85" s="33"/>
      <c r="B85" s="33"/>
      <c r="C85" s="197"/>
    </row>
    <row r="86" spans="1:3" s="20" customFormat="1">
      <c r="A86" s="33"/>
      <c r="B86" s="33"/>
      <c r="C86" s="197"/>
    </row>
    <row r="87" spans="1:3" s="20" customFormat="1">
      <c r="A87" s="33"/>
      <c r="B87" s="33"/>
      <c r="C87" s="197"/>
    </row>
    <row r="88" spans="1:3" s="20" customFormat="1">
      <c r="A88" s="33"/>
      <c r="B88" s="33"/>
      <c r="C88" s="197"/>
    </row>
    <row r="89" spans="1:3" s="23" customFormat="1">
      <c r="A89" s="33"/>
      <c r="B89" s="33"/>
      <c r="C89" s="195"/>
    </row>
    <row r="90" spans="1:3" s="23" customFormat="1">
      <c r="C90" s="189"/>
    </row>
  </sheetData>
  <mergeCells count="1">
    <mergeCell ref="A36:C36"/>
  </mergeCells>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7"/>
  <sheetViews>
    <sheetView showGridLines="0" zoomScaleNormal="100" workbookViewId="0"/>
  </sheetViews>
  <sheetFormatPr defaultColWidth="9.140625" defaultRowHeight="12.75"/>
  <cols>
    <col min="1" max="1" width="53.7109375" style="3" customWidth="1"/>
    <col min="2" max="2" width="9.85546875" style="23" customWidth="1"/>
    <col min="3" max="3" width="9.85546875" style="189" customWidth="1"/>
    <col min="4" max="16384" width="9.140625" style="3"/>
  </cols>
  <sheetData>
    <row r="1" spans="1:9" ht="18">
      <c r="A1" s="8" t="s">
        <v>12</v>
      </c>
      <c r="B1" s="8"/>
    </row>
    <row r="2" spans="1:9" ht="15.75" customHeight="1"/>
    <row r="3" spans="1:9" ht="25.5" customHeight="1">
      <c r="A3" s="210" t="s">
        <v>91</v>
      </c>
      <c r="B3" s="210"/>
      <c r="C3" s="209"/>
    </row>
    <row r="4" spans="1:9" ht="21" customHeight="1">
      <c r="C4" s="190"/>
    </row>
    <row r="5" spans="1:9" ht="68.25" customHeight="1">
      <c r="A5" s="31"/>
      <c r="B5" s="31"/>
      <c r="C5" s="191"/>
      <c r="I5" s="4"/>
    </row>
    <row r="6" spans="1:9" ht="15">
      <c r="A6"/>
      <c r="B6"/>
      <c r="I6" s="4"/>
    </row>
    <row r="7" spans="1:9" ht="15">
      <c r="A7"/>
      <c r="B7"/>
      <c r="I7" s="4"/>
    </row>
    <row r="8" spans="1:9" ht="15">
      <c r="A8" s="25" t="s">
        <v>96</v>
      </c>
      <c r="B8" s="80"/>
      <c r="G8" s="4"/>
    </row>
    <row r="9" spans="1:9">
      <c r="A9" s="25" t="s">
        <v>13</v>
      </c>
      <c r="B9" s="80"/>
    </row>
    <row r="10" spans="1:9">
      <c r="A10" s="26" t="s">
        <v>114</v>
      </c>
      <c r="B10" s="26"/>
    </row>
    <row r="11" spans="1:9" ht="15">
      <c r="A11"/>
      <c r="B11"/>
    </row>
    <row r="12" spans="1:9" s="23" customFormat="1" ht="15">
      <c r="A12"/>
      <c r="B12" s="207" t="s">
        <v>187</v>
      </c>
      <c r="C12" s="207" t="s">
        <v>514</v>
      </c>
    </row>
    <row r="13" spans="1:9">
      <c r="B13" s="192" t="s">
        <v>4</v>
      </c>
      <c r="C13" s="192" t="s">
        <v>4</v>
      </c>
    </row>
    <row r="14" spans="1:9" ht="15.75">
      <c r="A14" s="1" t="s">
        <v>0</v>
      </c>
      <c r="B14" s="1"/>
    </row>
    <row r="15" spans="1:9">
      <c r="A15" s="3" t="s">
        <v>2</v>
      </c>
      <c r="B15" s="193">
        <f t="shared" ref="B15:C20" si="0">B27+B57</f>
        <v>3140700</v>
      </c>
      <c r="C15" s="193">
        <f t="shared" si="0"/>
        <v>3420000</v>
      </c>
      <c r="D15" s="193"/>
      <c r="E15" s="223"/>
    </row>
    <row r="16" spans="1:9" s="23" customFormat="1">
      <c r="A16" s="23" t="s">
        <v>504</v>
      </c>
      <c r="B16" s="193">
        <f t="shared" si="0"/>
        <v>23900</v>
      </c>
      <c r="C16" s="193">
        <f t="shared" si="0"/>
        <v>34400</v>
      </c>
      <c r="D16" s="193"/>
      <c r="E16" s="223"/>
    </row>
    <row r="17" spans="1:5" s="23" customFormat="1">
      <c r="A17" s="23" t="s">
        <v>505</v>
      </c>
      <c r="B17" s="193">
        <f t="shared" si="0"/>
        <v>45100</v>
      </c>
      <c r="C17" s="193">
        <f t="shared" si="0"/>
        <v>35600</v>
      </c>
      <c r="D17" s="193"/>
      <c r="E17" s="223"/>
    </row>
    <row r="18" spans="1:5">
      <c r="A18" s="23" t="s">
        <v>506</v>
      </c>
      <c r="B18" s="193">
        <f t="shared" si="0"/>
        <v>5279000</v>
      </c>
      <c r="C18" s="193">
        <f t="shared" si="0"/>
        <v>6740700</v>
      </c>
      <c r="D18" s="193"/>
      <c r="E18" s="223"/>
    </row>
    <row r="19" spans="1:5">
      <c r="A19" s="3" t="s">
        <v>3</v>
      </c>
      <c r="B19" s="193">
        <f t="shared" si="0"/>
        <v>21700</v>
      </c>
      <c r="C19" s="193">
        <f t="shared" si="0"/>
        <v>18800</v>
      </c>
      <c r="D19" s="193"/>
      <c r="E19" s="223"/>
    </row>
    <row r="20" spans="1:5">
      <c r="A20" s="3" t="s">
        <v>1</v>
      </c>
      <c r="B20" s="193">
        <f t="shared" si="0"/>
        <v>-2370900</v>
      </c>
      <c r="C20" s="193">
        <f t="shared" si="0"/>
        <v>-2375200</v>
      </c>
      <c r="D20" s="193"/>
      <c r="E20" s="223"/>
    </row>
    <row r="21" spans="1:5" ht="13.5" thickBot="1">
      <c r="A21" s="3" t="s">
        <v>5</v>
      </c>
      <c r="B21" s="194">
        <f>SUM(B15:B20)</f>
        <v>6139500</v>
      </c>
      <c r="C21" s="194">
        <f>SUM(C15:C20)</f>
        <v>7874300</v>
      </c>
      <c r="D21" s="189"/>
      <c r="E21" s="223"/>
    </row>
    <row r="22" spans="1:5" ht="13.5" thickTop="1">
      <c r="C22" s="195"/>
    </row>
    <row r="23" spans="1:5">
      <c r="C23" s="195"/>
    </row>
    <row r="24" spans="1:5" ht="15.75">
      <c r="A24" s="1" t="s">
        <v>6</v>
      </c>
      <c r="B24" s="1"/>
      <c r="C24" s="195"/>
    </row>
    <row r="26" spans="1:5" s="23" customFormat="1" ht="15.75">
      <c r="A26" s="28" t="s">
        <v>14</v>
      </c>
      <c r="B26" s="28"/>
      <c r="C26" s="189"/>
    </row>
    <row r="27" spans="1:5">
      <c r="A27" s="3" t="s">
        <v>2</v>
      </c>
      <c r="B27" s="193">
        <f>B38+B47</f>
        <v>2402600</v>
      </c>
      <c r="C27" s="193">
        <f>C38+C47</f>
        <v>2632500</v>
      </c>
      <c r="D27" s="193"/>
    </row>
    <row r="28" spans="1:5" s="23" customFormat="1">
      <c r="A28" s="23" t="s">
        <v>504</v>
      </c>
      <c r="B28" s="193">
        <f t="shared" ref="B28:B32" si="1">B39+B48</f>
        <v>2100</v>
      </c>
      <c r="C28" s="193">
        <f t="shared" ref="C28:C32" si="2">C39+C48</f>
        <v>9700</v>
      </c>
      <c r="D28" s="193"/>
    </row>
    <row r="29" spans="1:5" s="23" customFormat="1">
      <c r="A29" s="23" t="s">
        <v>505</v>
      </c>
      <c r="B29" s="193">
        <f t="shared" si="1"/>
        <v>34300</v>
      </c>
      <c r="C29" s="193">
        <f t="shared" si="2"/>
        <v>26600</v>
      </c>
      <c r="D29" s="193"/>
    </row>
    <row r="30" spans="1:5">
      <c r="A30" s="23" t="s">
        <v>506</v>
      </c>
      <c r="B30" s="193">
        <f t="shared" si="1"/>
        <v>329500</v>
      </c>
      <c r="C30" s="193">
        <f t="shared" si="2"/>
        <v>347300</v>
      </c>
      <c r="D30" s="193"/>
    </row>
    <row r="31" spans="1:5">
      <c r="A31" s="3" t="s">
        <v>3</v>
      </c>
      <c r="B31" s="193">
        <f t="shared" si="1"/>
        <v>17300</v>
      </c>
      <c r="C31" s="193">
        <f t="shared" si="2"/>
        <v>15200</v>
      </c>
      <c r="D31" s="193"/>
    </row>
    <row r="32" spans="1:5">
      <c r="A32" s="3" t="s">
        <v>1</v>
      </c>
      <c r="B32" s="193">
        <f t="shared" si="1"/>
        <v>-2124000</v>
      </c>
      <c r="C32" s="193">
        <f t="shared" si="2"/>
        <v>-2225900</v>
      </c>
      <c r="D32" s="193"/>
    </row>
    <row r="33" spans="1:4">
      <c r="B33" s="196">
        <f>SUM(B27:B32)</f>
        <v>661800</v>
      </c>
      <c r="C33" s="196">
        <f>SUM(C27:C32)</f>
        <v>805400</v>
      </c>
      <c r="D33" s="189"/>
    </row>
    <row r="34" spans="1:4" s="23" customFormat="1">
      <c r="C34" s="195"/>
      <c r="D34" s="20"/>
    </row>
    <row r="35" spans="1:4" s="23" customFormat="1">
      <c r="A35" s="22" t="s">
        <v>37</v>
      </c>
      <c r="B35" s="22"/>
      <c r="C35" s="195"/>
      <c r="D35" s="20"/>
    </row>
    <row r="36" spans="1:4" s="23" customFormat="1">
      <c r="C36" s="195"/>
      <c r="D36" s="20"/>
    </row>
    <row r="37" spans="1:4" s="23" customFormat="1">
      <c r="A37" s="29" t="s">
        <v>66</v>
      </c>
      <c r="B37" s="29"/>
      <c r="C37" s="189"/>
      <c r="D37" s="20"/>
    </row>
    <row r="38" spans="1:4" s="23" customFormat="1">
      <c r="A38" s="23" t="s">
        <v>2</v>
      </c>
      <c r="B38" s="189">
        <v>238700</v>
      </c>
      <c r="C38" s="189">
        <v>250000</v>
      </c>
      <c r="D38" s="20"/>
    </row>
    <row r="39" spans="1:4" s="23" customFormat="1">
      <c r="A39" s="23" t="s">
        <v>504</v>
      </c>
      <c r="B39" s="189">
        <v>0</v>
      </c>
      <c r="C39" s="189">
        <v>800</v>
      </c>
      <c r="D39" s="20"/>
    </row>
    <row r="40" spans="1:4" s="23" customFormat="1">
      <c r="A40" s="23" t="s">
        <v>505</v>
      </c>
      <c r="B40" s="189">
        <v>6800</v>
      </c>
      <c r="C40" s="189">
        <v>3500</v>
      </c>
      <c r="D40" s="20"/>
    </row>
    <row r="41" spans="1:4" s="23" customFormat="1">
      <c r="A41" s="23" t="s">
        <v>506</v>
      </c>
      <c r="B41" s="193">
        <v>52500</v>
      </c>
      <c r="C41" s="193">
        <v>55100</v>
      </c>
      <c r="D41" s="20"/>
    </row>
    <row r="42" spans="1:4" s="23" customFormat="1">
      <c r="A42" s="23" t="s">
        <v>3</v>
      </c>
      <c r="B42" s="193">
        <v>1500</v>
      </c>
      <c r="C42" s="193">
        <v>1300</v>
      </c>
      <c r="D42" s="20"/>
    </row>
    <row r="43" spans="1:4" s="23" customFormat="1">
      <c r="A43" s="23" t="s">
        <v>1</v>
      </c>
      <c r="B43" s="189">
        <v>-155400</v>
      </c>
      <c r="C43" s="189">
        <v>-155900</v>
      </c>
      <c r="D43" s="20"/>
    </row>
    <row r="44" spans="1:4" s="23" customFormat="1">
      <c r="B44" s="196">
        <f>SUM(B38:B43)</f>
        <v>144100</v>
      </c>
      <c r="C44" s="196">
        <f>SUM(C38:C43)</f>
        <v>154800</v>
      </c>
      <c r="D44" s="20"/>
    </row>
    <row r="45" spans="1:4" s="23" customFormat="1">
      <c r="C45" s="195"/>
      <c r="D45" s="20"/>
    </row>
    <row r="46" spans="1:4" s="23" customFormat="1">
      <c r="A46" s="29" t="s">
        <v>14</v>
      </c>
      <c r="B46" s="29"/>
      <c r="C46" s="189"/>
      <c r="D46" s="20"/>
    </row>
    <row r="47" spans="1:4" s="23" customFormat="1">
      <c r="A47" s="23" t="s">
        <v>2</v>
      </c>
      <c r="B47" s="189">
        <v>2163900</v>
      </c>
      <c r="C47" s="189">
        <v>2382500</v>
      </c>
    </row>
    <row r="48" spans="1:4" s="23" customFormat="1">
      <c r="A48" s="23" t="s">
        <v>504</v>
      </c>
      <c r="B48" s="189">
        <v>2100</v>
      </c>
      <c r="C48" s="189">
        <v>8900</v>
      </c>
    </row>
    <row r="49" spans="1:4" s="23" customFormat="1">
      <c r="A49" s="23" t="s">
        <v>505</v>
      </c>
      <c r="B49" s="189">
        <v>27500</v>
      </c>
      <c r="C49" s="189">
        <v>23100</v>
      </c>
    </row>
    <row r="50" spans="1:4" s="23" customFormat="1">
      <c r="A50" s="23" t="s">
        <v>506</v>
      </c>
      <c r="B50" s="193">
        <v>277000</v>
      </c>
      <c r="C50" s="193">
        <v>292200</v>
      </c>
    </row>
    <row r="51" spans="1:4" s="23" customFormat="1">
      <c r="A51" s="23" t="s">
        <v>3</v>
      </c>
      <c r="B51" s="193">
        <v>15800</v>
      </c>
      <c r="C51" s="193">
        <v>13900</v>
      </c>
    </row>
    <row r="52" spans="1:4" s="23" customFormat="1">
      <c r="A52" s="23" t="s">
        <v>1</v>
      </c>
      <c r="B52" s="189">
        <v>-1968600</v>
      </c>
      <c r="C52" s="189">
        <v>-2070000</v>
      </c>
    </row>
    <row r="53" spans="1:4" s="23" customFormat="1">
      <c r="B53" s="196">
        <f>SUM(B47:B52)</f>
        <v>517700</v>
      </c>
      <c r="C53" s="196">
        <f>SUM(C47:C52)</f>
        <v>650600</v>
      </c>
      <c r="D53" s="20"/>
    </row>
    <row r="54" spans="1:4" s="23" customFormat="1">
      <c r="C54" s="195"/>
      <c r="D54" s="20"/>
    </row>
    <row r="55" spans="1:4" s="23" customFormat="1" ht="15.75">
      <c r="A55" s="405"/>
      <c r="B55" s="405"/>
      <c r="C55" s="405"/>
      <c r="D55" s="20"/>
    </row>
    <row r="56" spans="1:4" ht="15.75">
      <c r="A56" s="28" t="s">
        <v>15</v>
      </c>
      <c r="B56" s="28"/>
    </row>
    <row r="57" spans="1:4">
      <c r="A57" s="3" t="s">
        <v>2</v>
      </c>
      <c r="B57" s="193">
        <f t="shared" ref="B57:C62" si="3">B68+B77+B86</f>
        <v>738100</v>
      </c>
      <c r="C57" s="193">
        <f t="shared" si="3"/>
        <v>787500</v>
      </c>
      <c r="D57" s="193"/>
    </row>
    <row r="58" spans="1:4" s="23" customFormat="1">
      <c r="A58" s="23" t="s">
        <v>504</v>
      </c>
      <c r="B58" s="193">
        <f t="shared" si="3"/>
        <v>21800</v>
      </c>
      <c r="C58" s="193">
        <f t="shared" si="3"/>
        <v>24700</v>
      </c>
      <c r="D58" s="193"/>
    </row>
    <row r="59" spans="1:4" s="23" customFormat="1">
      <c r="A59" s="23" t="s">
        <v>505</v>
      </c>
      <c r="B59" s="193">
        <f t="shared" si="3"/>
        <v>10800</v>
      </c>
      <c r="C59" s="193">
        <f t="shared" si="3"/>
        <v>9000</v>
      </c>
      <c r="D59" s="193"/>
    </row>
    <row r="60" spans="1:4">
      <c r="A60" s="23" t="s">
        <v>506</v>
      </c>
      <c r="B60" s="193">
        <f t="shared" si="3"/>
        <v>4949500</v>
      </c>
      <c r="C60" s="193">
        <f t="shared" si="3"/>
        <v>6393400</v>
      </c>
      <c r="D60" s="193"/>
    </row>
    <row r="61" spans="1:4">
      <c r="A61" s="3" t="s">
        <v>3</v>
      </c>
      <c r="B61" s="193">
        <f t="shared" si="3"/>
        <v>4400</v>
      </c>
      <c r="C61" s="193">
        <f t="shared" si="3"/>
        <v>3600</v>
      </c>
      <c r="D61" s="193"/>
    </row>
    <row r="62" spans="1:4">
      <c r="A62" s="3" t="s">
        <v>1</v>
      </c>
      <c r="B62" s="193">
        <f t="shared" si="3"/>
        <v>-246900</v>
      </c>
      <c r="C62" s="193">
        <f t="shared" si="3"/>
        <v>-149300</v>
      </c>
      <c r="D62" s="193"/>
    </row>
    <row r="63" spans="1:4">
      <c r="B63" s="196">
        <f>SUM(B57:B62)</f>
        <v>5477700</v>
      </c>
      <c r="C63" s="196">
        <f>SUM(C57:C62)</f>
        <v>7068900</v>
      </c>
      <c r="D63" s="20"/>
    </row>
    <row r="65" spans="1:4" s="23" customFormat="1">
      <c r="A65" s="22" t="s">
        <v>37</v>
      </c>
      <c r="B65" s="22"/>
      <c r="C65" s="195"/>
    </row>
    <row r="66" spans="1:4" s="23" customFormat="1">
      <c r="C66" s="195"/>
    </row>
    <row r="67" spans="1:4" s="23" customFormat="1">
      <c r="A67" s="29" t="s">
        <v>65</v>
      </c>
      <c r="B67" s="29"/>
      <c r="C67" s="189"/>
    </row>
    <row r="68" spans="1:4" s="23" customFormat="1">
      <c r="A68" s="23" t="s">
        <v>2</v>
      </c>
      <c r="B68" s="189">
        <v>31300</v>
      </c>
      <c r="C68" s="189">
        <v>34800</v>
      </c>
    </row>
    <row r="69" spans="1:4" s="23" customFormat="1">
      <c r="A69" s="23" t="s">
        <v>504</v>
      </c>
      <c r="B69" s="189">
        <v>7100</v>
      </c>
      <c r="C69" s="189">
        <v>7800</v>
      </c>
    </row>
    <row r="70" spans="1:4" s="23" customFormat="1">
      <c r="A70" s="23" t="s">
        <v>505</v>
      </c>
      <c r="B70" s="189">
        <v>2800</v>
      </c>
      <c r="C70" s="189">
        <v>1200</v>
      </c>
    </row>
    <row r="71" spans="1:4" s="23" customFormat="1">
      <c r="A71" s="23" t="s">
        <v>506</v>
      </c>
      <c r="B71" s="193">
        <v>15800</v>
      </c>
      <c r="C71" s="193">
        <v>14600</v>
      </c>
    </row>
    <row r="72" spans="1:4" s="23" customFormat="1">
      <c r="A72" s="23" t="s">
        <v>3</v>
      </c>
      <c r="B72" s="193">
        <v>200</v>
      </c>
      <c r="C72" s="193">
        <v>100</v>
      </c>
    </row>
    <row r="73" spans="1:4" s="23" customFormat="1">
      <c r="A73" s="23" t="s">
        <v>1</v>
      </c>
      <c r="B73" s="189">
        <v>-9300</v>
      </c>
      <c r="C73" s="189">
        <v>-10200</v>
      </c>
    </row>
    <row r="74" spans="1:4" s="23" customFormat="1">
      <c r="B74" s="196">
        <f>SUM(B68:B73)</f>
        <v>47900</v>
      </c>
      <c r="C74" s="196">
        <f>SUM(C68:C73)</f>
        <v>48300</v>
      </c>
      <c r="D74" s="20"/>
    </row>
    <row r="75" spans="1:4" s="23" customFormat="1">
      <c r="C75" s="195"/>
    </row>
    <row r="76" spans="1:4" s="23" customFormat="1">
      <c r="A76" s="29" t="s">
        <v>15</v>
      </c>
      <c r="B76" s="29"/>
      <c r="C76" s="189"/>
    </row>
    <row r="77" spans="1:4" s="23" customFormat="1">
      <c r="A77" s="23" t="s">
        <v>2</v>
      </c>
      <c r="B77" s="189">
        <v>706800</v>
      </c>
      <c r="C77" s="189">
        <v>752700</v>
      </c>
    </row>
    <row r="78" spans="1:4" s="23" customFormat="1">
      <c r="A78" s="23" t="s">
        <v>504</v>
      </c>
      <c r="B78" s="189">
        <v>14700</v>
      </c>
      <c r="C78" s="189">
        <v>16900</v>
      </c>
    </row>
    <row r="79" spans="1:4" s="23" customFormat="1">
      <c r="A79" s="23" t="s">
        <v>505</v>
      </c>
      <c r="B79" s="189">
        <v>8000</v>
      </c>
      <c r="C79" s="189">
        <v>7800</v>
      </c>
    </row>
    <row r="80" spans="1:4" s="23" customFormat="1">
      <c r="A80" s="23" t="s">
        <v>506</v>
      </c>
      <c r="B80" s="193">
        <f>4933700-4620000</f>
        <v>313700</v>
      </c>
      <c r="C80" s="193">
        <v>43100</v>
      </c>
    </row>
    <row r="81" spans="1:4" s="23" customFormat="1">
      <c r="A81" s="23" t="s">
        <v>3</v>
      </c>
      <c r="B81" s="193">
        <v>4200</v>
      </c>
      <c r="C81" s="193">
        <v>3500</v>
      </c>
    </row>
    <row r="82" spans="1:4">
      <c r="A82" s="23" t="s">
        <v>1</v>
      </c>
      <c r="B82" s="189">
        <f>-237600+98500</f>
        <v>-139100</v>
      </c>
      <c r="C82" s="189">
        <v>-139100</v>
      </c>
    </row>
    <row r="83" spans="1:4">
      <c r="A83" s="23"/>
      <c r="B83" s="196">
        <f>SUM(B77:B82)</f>
        <v>908300</v>
      </c>
      <c r="C83" s="196">
        <f>SUM(C77:C82)</f>
        <v>684900</v>
      </c>
      <c r="D83" s="20"/>
    </row>
    <row r="84" spans="1:4" s="23" customFormat="1">
      <c r="A84" s="20"/>
      <c r="B84" s="20"/>
      <c r="C84" s="195"/>
    </row>
    <row r="85" spans="1:4" s="23" customFormat="1">
      <c r="A85" s="29" t="s">
        <v>529</v>
      </c>
      <c r="B85" s="29"/>
      <c r="C85" s="189"/>
    </row>
    <row r="86" spans="1:4" s="23" customFormat="1">
      <c r="A86" s="23" t="s">
        <v>2</v>
      </c>
      <c r="B86" s="189">
        <v>0</v>
      </c>
      <c r="C86" s="189">
        <v>0</v>
      </c>
    </row>
    <row r="87" spans="1:4">
      <c r="A87" s="23" t="s">
        <v>504</v>
      </c>
      <c r="B87" s="189">
        <v>0</v>
      </c>
      <c r="C87" s="189">
        <v>0</v>
      </c>
    </row>
    <row r="88" spans="1:4">
      <c r="A88" s="23" t="s">
        <v>505</v>
      </c>
      <c r="B88" s="189">
        <v>0</v>
      </c>
      <c r="C88" s="189">
        <v>0</v>
      </c>
    </row>
    <row r="89" spans="1:4">
      <c r="A89" s="23" t="s">
        <v>506</v>
      </c>
      <c r="B89" s="193">
        <v>4620000</v>
      </c>
      <c r="C89" s="193">
        <f>2671700+3664000</f>
        <v>6335700</v>
      </c>
    </row>
    <row r="90" spans="1:4">
      <c r="A90" s="23" t="s">
        <v>3</v>
      </c>
      <c r="B90" s="193">
        <v>0</v>
      </c>
      <c r="C90" s="193">
        <v>0</v>
      </c>
    </row>
    <row r="91" spans="1:4">
      <c r="A91" s="23" t="s">
        <v>1</v>
      </c>
      <c r="B91" s="189">
        <v>-98500</v>
      </c>
      <c r="C91" s="189">
        <v>0</v>
      </c>
    </row>
    <row r="92" spans="1:4">
      <c r="A92" s="23"/>
      <c r="B92" s="196">
        <f>SUM(B86:B91)</f>
        <v>4521500</v>
      </c>
      <c r="C92" s="196">
        <f>SUM(C86:C91)</f>
        <v>6335700</v>
      </c>
    </row>
    <row r="107"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0" orientation="portrait" r:id="rId2"/>
  <rowBreaks count="1" manualBreakCount="1">
    <brk id="53"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63"/>
  <sheetViews>
    <sheetView showGridLines="0" zoomScaleNormal="100" zoomScaleSheetLayoutView="100" workbookViewId="0"/>
  </sheetViews>
  <sheetFormatPr defaultColWidth="9.140625" defaultRowHeight="12.75"/>
  <cols>
    <col min="1" max="1" width="53.7109375" style="3" customWidth="1"/>
    <col min="2" max="2" width="9.85546875" style="23" customWidth="1"/>
    <col min="3" max="3" width="9.85546875" style="189" customWidth="1"/>
    <col min="4" max="4" width="11.42578125" style="3" customWidth="1"/>
    <col min="5" max="16384" width="9.140625" style="3"/>
  </cols>
  <sheetData>
    <row r="1" spans="1:10" ht="18">
      <c r="A1" s="116" t="s">
        <v>93</v>
      </c>
      <c r="B1" s="208"/>
      <c r="C1" s="209"/>
    </row>
    <row r="2" spans="1:10" ht="15.75" customHeight="1"/>
    <row r="3" spans="1:10" ht="21" customHeight="1">
      <c r="A3" s="41" t="s">
        <v>92</v>
      </c>
      <c r="B3" s="41"/>
    </row>
    <row r="4" spans="1:10" ht="21" customHeight="1">
      <c r="C4" s="190"/>
    </row>
    <row r="5" spans="1:10" ht="68.25" customHeight="1">
      <c r="C5" s="191"/>
      <c r="I5" s="31"/>
    </row>
    <row r="6" spans="1:10" ht="15">
      <c r="I6"/>
    </row>
    <row r="7" spans="1:10" ht="15">
      <c r="I7"/>
      <c r="J7" s="13"/>
    </row>
    <row r="8" spans="1:10" ht="15">
      <c r="A8" s="17" t="s">
        <v>94</v>
      </c>
      <c r="B8" s="40"/>
      <c r="I8"/>
    </row>
    <row r="9" spans="1:10" ht="15">
      <c r="A9" s="17" t="s">
        <v>116</v>
      </c>
      <c r="B9" s="40"/>
      <c r="I9"/>
    </row>
    <row r="10" spans="1:10" ht="15">
      <c r="A10" s="18" t="s">
        <v>95</v>
      </c>
      <c r="B10" s="18"/>
      <c r="I10"/>
    </row>
    <row r="11" spans="1:10" ht="15">
      <c r="A11" s="6"/>
      <c r="B11" s="6"/>
      <c r="I11"/>
    </row>
    <row r="12" spans="1:10" s="23" customFormat="1" ht="15">
      <c r="A12" s="6"/>
      <c r="B12" s="207" t="s">
        <v>187</v>
      </c>
      <c r="C12" s="207" t="s">
        <v>514</v>
      </c>
      <c r="I12"/>
    </row>
    <row r="13" spans="1:10">
      <c r="B13" s="192" t="s">
        <v>4</v>
      </c>
      <c r="C13" s="192" t="s">
        <v>4</v>
      </c>
    </row>
    <row r="14" spans="1:10" ht="15.75">
      <c r="A14" s="1" t="s">
        <v>0</v>
      </c>
      <c r="B14" s="1"/>
    </row>
    <row r="15" spans="1:10">
      <c r="A15" s="3" t="s">
        <v>2</v>
      </c>
      <c r="B15" s="193">
        <f t="shared" ref="B15:C18" si="0">B27+B94+B114</f>
        <v>1509300</v>
      </c>
      <c r="C15" s="193">
        <f t="shared" si="0"/>
        <v>1701700</v>
      </c>
      <c r="D15" s="193"/>
    </row>
    <row r="16" spans="1:10" s="23" customFormat="1">
      <c r="A16" s="23" t="s">
        <v>504</v>
      </c>
      <c r="B16" s="193">
        <f t="shared" si="0"/>
        <v>442200</v>
      </c>
      <c r="C16" s="193">
        <f t="shared" si="0"/>
        <v>485700</v>
      </c>
      <c r="D16" s="193"/>
    </row>
    <row r="17" spans="1:5" s="23" customFormat="1">
      <c r="A17" s="23" t="s">
        <v>505</v>
      </c>
      <c r="B17" s="193">
        <f t="shared" si="0"/>
        <v>27500</v>
      </c>
      <c r="C17" s="193">
        <f t="shared" si="0"/>
        <v>30200</v>
      </c>
      <c r="D17" s="193"/>
      <c r="E17" s="223"/>
    </row>
    <row r="18" spans="1:5">
      <c r="A18" s="23" t="s">
        <v>506</v>
      </c>
      <c r="B18" s="193">
        <f t="shared" si="0"/>
        <v>1627300</v>
      </c>
      <c r="C18" s="193">
        <f t="shared" si="0"/>
        <v>1788500</v>
      </c>
      <c r="D18" s="193"/>
      <c r="E18" s="226"/>
    </row>
    <row r="19" spans="1:5" s="23" customFormat="1">
      <c r="A19" s="23" t="s">
        <v>508</v>
      </c>
      <c r="B19" s="193">
        <f>B118</f>
        <v>0</v>
      </c>
      <c r="C19" s="193">
        <f>C118</f>
        <v>0</v>
      </c>
      <c r="D19" s="193"/>
      <c r="E19" s="226"/>
    </row>
    <row r="20" spans="1:5">
      <c r="A20" s="3" t="s">
        <v>3</v>
      </c>
      <c r="B20" s="193">
        <f t="shared" ref="B20:C21" si="1">B31+B98+B119</f>
        <v>1069600</v>
      </c>
      <c r="C20" s="193">
        <f t="shared" si="1"/>
        <v>1054300</v>
      </c>
      <c r="D20" s="193"/>
      <c r="E20" s="226"/>
    </row>
    <row r="21" spans="1:5">
      <c r="A21" s="3" t="s">
        <v>1</v>
      </c>
      <c r="B21" s="193">
        <f t="shared" si="1"/>
        <v>-1295200</v>
      </c>
      <c r="C21" s="193">
        <f t="shared" si="1"/>
        <v>-2342600</v>
      </c>
      <c r="D21" s="193"/>
    </row>
    <row r="22" spans="1:5" ht="13.5" thickBot="1">
      <c r="A22" s="3" t="s">
        <v>5</v>
      </c>
      <c r="B22" s="194">
        <f>SUM(B15:B21)</f>
        <v>3380700</v>
      </c>
      <c r="C22" s="194">
        <f>SUM(C15:C21)</f>
        <v>2717800</v>
      </c>
      <c r="D22" s="189"/>
      <c r="E22" s="223"/>
    </row>
    <row r="23" spans="1:5" ht="13.5" thickTop="1">
      <c r="C23" s="195"/>
    </row>
    <row r="24" spans="1:5" ht="15.75">
      <c r="A24" s="1" t="s">
        <v>6</v>
      </c>
      <c r="B24" s="1"/>
      <c r="C24" s="195"/>
    </row>
    <row r="25" spans="1:5" ht="10.5" customHeight="1"/>
    <row r="26" spans="1:5" ht="15.75">
      <c r="A26" s="28" t="s">
        <v>23</v>
      </c>
      <c r="B26" s="28"/>
    </row>
    <row r="27" spans="1:5">
      <c r="A27" s="3" t="s">
        <v>2</v>
      </c>
      <c r="B27" s="193">
        <f>B37+B46+B55+B73+B64+B83</f>
        <v>383800</v>
      </c>
      <c r="C27" s="193">
        <f>C37+C46+C55+C73+C64+C83</f>
        <v>425900</v>
      </c>
      <c r="D27" s="193"/>
    </row>
    <row r="28" spans="1:5" s="23" customFormat="1">
      <c r="A28" s="23" t="s">
        <v>504</v>
      </c>
      <c r="B28" s="193">
        <f t="shared" ref="B28:C28" si="2">B38+B47+B56+B74+B65+B84</f>
        <v>421500</v>
      </c>
      <c r="C28" s="193">
        <f t="shared" si="2"/>
        <v>454200</v>
      </c>
      <c r="D28" s="193"/>
    </row>
    <row r="29" spans="1:5" s="23" customFormat="1">
      <c r="A29" s="23" t="s">
        <v>505</v>
      </c>
      <c r="B29" s="193">
        <f t="shared" ref="B29:C29" si="3">B39+B48+B57+B75+B66+B85</f>
        <v>2700</v>
      </c>
      <c r="C29" s="193">
        <f t="shared" si="3"/>
        <v>2600</v>
      </c>
      <c r="D29" s="193"/>
    </row>
    <row r="30" spans="1:5">
      <c r="A30" s="23" t="s">
        <v>506</v>
      </c>
      <c r="B30" s="193">
        <f t="shared" ref="B30:C30" si="4">B40+B49+B58+B76+B67+B86</f>
        <v>758500</v>
      </c>
      <c r="C30" s="193">
        <f t="shared" si="4"/>
        <v>747200</v>
      </c>
      <c r="D30" s="193"/>
    </row>
    <row r="31" spans="1:5">
      <c r="A31" s="3" t="s">
        <v>3</v>
      </c>
      <c r="B31" s="193">
        <f t="shared" ref="B31:C31" si="5">B41+B50+B59+B77+B68+B87</f>
        <v>1041600</v>
      </c>
      <c r="C31" s="193">
        <f t="shared" si="5"/>
        <v>1031900</v>
      </c>
      <c r="D31" s="193"/>
    </row>
    <row r="32" spans="1:5">
      <c r="A32" s="3" t="s">
        <v>1</v>
      </c>
      <c r="B32" s="193">
        <f t="shared" ref="B32:C32" si="6">B42+B51+B60+B78+B69+B88</f>
        <v>-335600</v>
      </c>
      <c r="C32" s="193">
        <f t="shared" si="6"/>
        <v>-1310200</v>
      </c>
      <c r="D32" s="193"/>
    </row>
    <row r="33" spans="1:4">
      <c r="B33" s="196">
        <f>SUM(B27:B32)</f>
        <v>2272500</v>
      </c>
      <c r="C33" s="196">
        <f>SUM(C27:C32)</f>
        <v>1351600</v>
      </c>
      <c r="D33" s="189"/>
    </row>
    <row r="34" spans="1:4">
      <c r="A34" s="22" t="s">
        <v>37</v>
      </c>
      <c r="B34" s="22"/>
    </row>
    <row r="35" spans="1:4" s="23" customFormat="1" ht="9" customHeight="1">
      <c r="C35" s="189"/>
    </row>
    <row r="36" spans="1:4" s="23" customFormat="1">
      <c r="A36" s="22" t="s">
        <v>45</v>
      </c>
      <c r="B36" s="22"/>
      <c r="C36" s="189"/>
    </row>
    <row r="37" spans="1:4" s="23" customFormat="1">
      <c r="A37" s="23" t="s">
        <v>2</v>
      </c>
      <c r="B37" s="189">
        <v>22100</v>
      </c>
      <c r="C37" s="189">
        <v>25000</v>
      </c>
    </row>
    <row r="38" spans="1:4" s="23" customFormat="1">
      <c r="A38" s="23" t="s">
        <v>504</v>
      </c>
      <c r="B38" s="189">
        <v>0</v>
      </c>
      <c r="C38" s="189">
        <v>100</v>
      </c>
    </row>
    <row r="39" spans="1:4" s="23" customFormat="1">
      <c r="A39" s="23" t="s">
        <v>505</v>
      </c>
      <c r="B39" s="189">
        <v>0</v>
      </c>
      <c r="C39" s="189">
        <v>0</v>
      </c>
    </row>
    <row r="40" spans="1:4" s="23" customFormat="1">
      <c r="A40" s="23" t="s">
        <v>506</v>
      </c>
      <c r="B40" s="193">
        <v>2000</v>
      </c>
      <c r="C40" s="193">
        <v>2000</v>
      </c>
    </row>
    <row r="41" spans="1:4" s="23" customFormat="1">
      <c r="A41" s="23" t="s">
        <v>3</v>
      </c>
      <c r="B41" s="193">
        <v>200</v>
      </c>
      <c r="C41" s="193">
        <v>200</v>
      </c>
    </row>
    <row r="42" spans="1:4" s="23" customFormat="1">
      <c r="A42" s="23" t="s">
        <v>1</v>
      </c>
      <c r="B42" s="189">
        <v>0</v>
      </c>
      <c r="C42" s="189">
        <v>0</v>
      </c>
    </row>
    <row r="43" spans="1:4" s="23" customFormat="1">
      <c r="B43" s="196">
        <f>SUM(B37:B42)</f>
        <v>24300</v>
      </c>
      <c r="C43" s="196">
        <f>SUM(C37:C42)</f>
        <v>27300</v>
      </c>
    </row>
    <row r="44" spans="1:4" s="23" customFormat="1" ht="9.75" customHeight="1">
      <c r="C44" s="189"/>
    </row>
    <row r="45" spans="1:4" s="23" customFormat="1">
      <c r="A45" s="22" t="s">
        <v>83</v>
      </c>
      <c r="B45" s="22"/>
      <c r="C45" s="189"/>
    </row>
    <row r="46" spans="1:4" s="23" customFormat="1">
      <c r="A46" s="23" t="s">
        <v>2</v>
      </c>
      <c r="B46" s="189">
        <v>20600</v>
      </c>
      <c r="C46" s="189">
        <v>24200</v>
      </c>
    </row>
    <row r="47" spans="1:4" s="23" customFormat="1">
      <c r="A47" s="23" t="s">
        <v>504</v>
      </c>
      <c r="B47" s="189">
        <v>58600</v>
      </c>
      <c r="C47" s="189">
        <v>40700</v>
      </c>
    </row>
    <row r="48" spans="1:4" s="23" customFormat="1">
      <c r="A48" s="23" t="s">
        <v>505</v>
      </c>
      <c r="B48" s="189">
        <v>700</v>
      </c>
      <c r="C48" s="189">
        <v>900</v>
      </c>
    </row>
    <row r="49" spans="1:3" s="23" customFormat="1">
      <c r="A49" s="23" t="s">
        <v>506</v>
      </c>
      <c r="B49" s="193">
        <v>1900</v>
      </c>
      <c r="C49" s="193">
        <v>1900</v>
      </c>
    </row>
    <row r="50" spans="1:3" s="23" customFormat="1">
      <c r="A50" s="23" t="s">
        <v>3</v>
      </c>
      <c r="B50" s="193">
        <v>887200</v>
      </c>
      <c r="C50" s="193">
        <v>895900</v>
      </c>
    </row>
    <row r="51" spans="1:3" s="23" customFormat="1">
      <c r="A51" s="23" t="s">
        <v>1</v>
      </c>
      <c r="B51" s="193">
        <v>39300</v>
      </c>
      <c r="C51" s="193">
        <v>-918800</v>
      </c>
    </row>
    <row r="52" spans="1:3" s="23" customFormat="1">
      <c r="B52" s="196">
        <f>SUM(B46:B51)</f>
        <v>1008300</v>
      </c>
      <c r="C52" s="196">
        <f>SUM(C46:C51)</f>
        <v>44800</v>
      </c>
    </row>
    <row r="53" spans="1:3" s="23" customFormat="1" ht="9.75" customHeight="1">
      <c r="C53" s="189"/>
    </row>
    <row r="54" spans="1:3" s="23" customFormat="1">
      <c r="A54" s="22" t="s">
        <v>47</v>
      </c>
      <c r="B54" s="22"/>
      <c r="C54" s="189"/>
    </row>
    <row r="55" spans="1:3" s="23" customFormat="1">
      <c r="A55" s="23" t="s">
        <v>2</v>
      </c>
      <c r="B55" s="189">
        <v>337800</v>
      </c>
      <c r="C55" s="189">
        <v>372700</v>
      </c>
    </row>
    <row r="56" spans="1:3" s="23" customFormat="1">
      <c r="A56" s="23" t="s">
        <v>504</v>
      </c>
      <c r="B56" s="189">
        <v>279600</v>
      </c>
      <c r="C56" s="189">
        <v>328000</v>
      </c>
    </row>
    <row r="57" spans="1:3" s="23" customFormat="1">
      <c r="A57" s="23" t="s">
        <v>505</v>
      </c>
      <c r="B57" s="189">
        <v>2000</v>
      </c>
      <c r="C57" s="189">
        <v>1700</v>
      </c>
    </row>
    <row r="58" spans="1:3" s="23" customFormat="1">
      <c r="A58" s="23" t="s">
        <v>506</v>
      </c>
      <c r="B58" s="193">
        <v>236900</v>
      </c>
      <c r="C58" s="193">
        <v>245700</v>
      </c>
    </row>
    <row r="59" spans="1:3" s="23" customFormat="1">
      <c r="A59" s="23" t="s">
        <v>3</v>
      </c>
      <c r="B59" s="193">
        <v>149400</v>
      </c>
      <c r="C59" s="193">
        <v>130700</v>
      </c>
    </row>
    <row r="60" spans="1:3" s="23" customFormat="1">
      <c r="A60" s="23" t="s">
        <v>1</v>
      </c>
      <c r="B60" s="189">
        <v>-250800</v>
      </c>
      <c r="C60" s="189">
        <v>-268000</v>
      </c>
    </row>
    <row r="61" spans="1:3" s="23" customFormat="1">
      <c r="B61" s="196">
        <f>SUM(B55:B60)</f>
        <v>754900</v>
      </c>
      <c r="C61" s="196">
        <f>SUM(C55:C60)</f>
        <v>810800</v>
      </c>
    </row>
    <row r="62" spans="1:3" s="23" customFormat="1" ht="9" customHeight="1">
      <c r="C62" s="189"/>
    </row>
    <row r="63" spans="1:3" s="23" customFormat="1">
      <c r="A63" s="22" t="s">
        <v>87</v>
      </c>
      <c r="B63" s="22"/>
      <c r="C63" s="189"/>
    </row>
    <row r="64" spans="1:3" s="23" customFormat="1">
      <c r="A64" s="23" t="s">
        <v>2</v>
      </c>
      <c r="B64" s="189">
        <v>0</v>
      </c>
      <c r="C64" s="189">
        <v>0</v>
      </c>
    </row>
    <row r="65" spans="1:4" s="23" customFormat="1">
      <c r="A65" s="23" t="s">
        <v>504</v>
      </c>
      <c r="B65" s="189">
        <v>0</v>
      </c>
      <c r="C65" s="189">
        <v>0</v>
      </c>
    </row>
    <row r="66" spans="1:4" s="23" customFormat="1">
      <c r="A66" s="23" t="s">
        <v>505</v>
      </c>
      <c r="B66" s="189">
        <v>0</v>
      </c>
      <c r="C66" s="189">
        <v>0</v>
      </c>
    </row>
    <row r="67" spans="1:4" s="23" customFormat="1">
      <c r="A67" s="23" t="s">
        <v>506</v>
      </c>
      <c r="B67" s="193">
        <v>150000</v>
      </c>
      <c r="C67" s="193">
        <v>130000</v>
      </c>
    </row>
    <row r="68" spans="1:4" s="23" customFormat="1">
      <c r="A68" s="23" t="s">
        <v>3</v>
      </c>
      <c r="B68" s="193">
        <v>0</v>
      </c>
      <c r="C68" s="193">
        <v>0</v>
      </c>
    </row>
    <row r="69" spans="1:4" s="23" customFormat="1">
      <c r="A69" s="23" t="s">
        <v>1</v>
      </c>
      <c r="B69" s="189">
        <v>0</v>
      </c>
      <c r="C69" s="189">
        <v>0</v>
      </c>
    </row>
    <row r="70" spans="1:4" s="23" customFormat="1">
      <c r="B70" s="196">
        <f>SUM(B64:B69)</f>
        <v>150000</v>
      </c>
      <c r="C70" s="196">
        <f>SUM(C64:C69)</f>
        <v>130000</v>
      </c>
    </row>
    <row r="71" spans="1:4" s="23" customFormat="1" ht="9.75" customHeight="1">
      <c r="C71" s="195"/>
      <c r="D71" s="20"/>
    </row>
    <row r="72" spans="1:4" s="23" customFormat="1">
      <c r="A72" s="22" t="s">
        <v>46</v>
      </c>
      <c r="B72" s="22"/>
      <c r="C72" s="193"/>
      <c r="D72" s="20"/>
    </row>
    <row r="73" spans="1:4" s="23" customFormat="1">
      <c r="A73" s="23" t="s">
        <v>2</v>
      </c>
      <c r="B73" s="189">
        <v>3300</v>
      </c>
      <c r="C73" s="189">
        <v>4000</v>
      </c>
    </row>
    <row r="74" spans="1:4" s="23" customFormat="1">
      <c r="A74" s="23" t="s">
        <v>504</v>
      </c>
      <c r="B74" s="189">
        <v>83300</v>
      </c>
      <c r="C74" s="189">
        <v>85400</v>
      </c>
    </row>
    <row r="75" spans="1:4" s="23" customFormat="1">
      <c r="A75" s="23" t="s">
        <v>505</v>
      </c>
      <c r="B75" s="189">
        <v>0</v>
      </c>
      <c r="C75" s="189">
        <v>0</v>
      </c>
    </row>
    <row r="76" spans="1:4" s="23" customFormat="1">
      <c r="A76" s="23" t="s">
        <v>506</v>
      </c>
      <c r="B76" s="193">
        <v>317600</v>
      </c>
      <c r="C76" s="193">
        <v>317600</v>
      </c>
    </row>
    <row r="77" spans="1:4" s="23" customFormat="1">
      <c r="A77" s="23" t="s">
        <v>3</v>
      </c>
      <c r="B77" s="193">
        <v>4800</v>
      </c>
      <c r="C77" s="193">
        <v>4800</v>
      </c>
    </row>
    <row r="78" spans="1:4" s="23" customFormat="1">
      <c r="A78" s="23" t="s">
        <v>1</v>
      </c>
      <c r="B78" s="189">
        <f>-74100</f>
        <v>-74100</v>
      </c>
      <c r="C78" s="189">
        <v>-73400</v>
      </c>
    </row>
    <row r="79" spans="1:4" s="23" customFormat="1">
      <c r="B79" s="196">
        <f>SUM(B73:B78)</f>
        <v>334900</v>
      </c>
      <c r="C79" s="196">
        <f>SUM(C73:C78)</f>
        <v>338400</v>
      </c>
    </row>
    <row r="80" spans="1:4" s="23" customFormat="1" ht="9" customHeight="1">
      <c r="C80" s="189"/>
    </row>
    <row r="81" spans="1:4" s="23" customFormat="1" ht="9" customHeight="1">
      <c r="C81" s="189"/>
    </row>
    <row r="82" spans="1:4" s="23" customFormat="1">
      <c r="A82" s="22" t="s">
        <v>507</v>
      </c>
      <c r="B82" s="22"/>
      <c r="C82" s="193"/>
    </row>
    <row r="83" spans="1:4" s="23" customFormat="1">
      <c r="A83" s="23" t="s">
        <v>2</v>
      </c>
      <c r="B83" s="189">
        <v>0</v>
      </c>
      <c r="C83" s="189">
        <v>0</v>
      </c>
    </row>
    <row r="84" spans="1:4" s="23" customFormat="1">
      <c r="A84" s="23" t="s">
        <v>504</v>
      </c>
      <c r="B84" s="189">
        <v>0</v>
      </c>
      <c r="C84" s="189">
        <v>0</v>
      </c>
    </row>
    <row r="85" spans="1:4" s="23" customFormat="1">
      <c r="A85" s="23" t="s">
        <v>505</v>
      </c>
      <c r="B85" s="189">
        <v>0</v>
      </c>
      <c r="C85" s="189">
        <v>0</v>
      </c>
    </row>
    <row r="86" spans="1:4" s="23" customFormat="1">
      <c r="A86" s="23" t="s">
        <v>506</v>
      </c>
      <c r="B86" s="193">
        <v>50100</v>
      </c>
      <c r="C86" s="193">
        <v>50000</v>
      </c>
    </row>
    <row r="87" spans="1:4" s="23" customFormat="1">
      <c r="A87" s="23" t="s">
        <v>3</v>
      </c>
      <c r="B87" s="193">
        <v>0</v>
      </c>
      <c r="C87" s="193">
        <v>300</v>
      </c>
    </row>
    <row r="88" spans="1:4" s="23" customFormat="1">
      <c r="A88" s="23" t="s">
        <v>1</v>
      </c>
      <c r="B88" s="189">
        <v>-50000</v>
      </c>
      <c r="C88" s="189">
        <v>-50000</v>
      </c>
    </row>
    <row r="89" spans="1:4" s="23" customFormat="1" ht="12.75" customHeight="1">
      <c r="B89" s="196">
        <f>SUM(B83:B88)</f>
        <v>100</v>
      </c>
      <c r="C89" s="196">
        <f>SUM(C83:C88)</f>
        <v>300</v>
      </c>
    </row>
    <row r="90" spans="1:4" s="23" customFormat="1" ht="9" customHeight="1">
      <c r="C90" s="189"/>
    </row>
    <row r="91" spans="1:4" s="23" customFormat="1" ht="9" customHeight="1">
      <c r="C91" s="189"/>
    </row>
    <row r="92" spans="1:4" s="23" customFormat="1" ht="9" customHeight="1">
      <c r="C92" s="189"/>
    </row>
    <row r="93" spans="1:4" ht="15.75">
      <c r="A93" s="28" t="s">
        <v>115</v>
      </c>
      <c r="B93" s="28"/>
    </row>
    <row r="94" spans="1:4">
      <c r="A94" s="3" t="s">
        <v>2</v>
      </c>
      <c r="B94" s="189">
        <f>+B105</f>
        <v>515900</v>
      </c>
      <c r="C94" s="189">
        <f>+C105</f>
        <v>636800</v>
      </c>
      <c r="D94" s="189"/>
    </row>
    <row r="95" spans="1:4" s="23" customFormat="1">
      <c r="A95" s="23" t="s">
        <v>504</v>
      </c>
      <c r="B95" s="189">
        <f t="shared" ref="B95" si="7">+B106</f>
        <v>0</v>
      </c>
      <c r="C95" s="189">
        <f t="shared" ref="C95:C96" si="8">+C106</f>
        <v>1700</v>
      </c>
      <c r="D95" s="189"/>
    </row>
    <row r="96" spans="1:4" s="23" customFormat="1">
      <c r="A96" s="23" t="s">
        <v>505</v>
      </c>
      <c r="B96" s="189">
        <f t="shared" ref="B96" si="9">+B107</f>
        <v>5200</v>
      </c>
      <c r="C96" s="189">
        <f t="shared" si="8"/>
        <v>9700</v>
      </c>
      <c r="D96" s="189"/>
    </row>
    <row r="97" spans="1:4">
      <c r="A97" s="23" t="s">
        <v>506</v>
      </c>
      <c r="B97" s="189">
        <f t="shared" ref="B97" si="10">+B108</f>
        <v>147500</v>
      </c>
      <c r="C97" s="189">
        <f t="shared" ref="C97:C99" si="11">+C108</f>
        <v>166900</v>
      </c>
      <c r="D97" s="189"/>
    </row>
    <row r="98" spans="1:4">
      <c r="A98" s="3" t="s">
        <v>3</v>
      </c>
      <c r="B98" s="189">
        <f t="shared" ref="B98" si="12">+B109</f>
        <v>5200</v>
      </c>
      <c r="C98" s="189">
        <f t="shared" si="11"/>
        <v>3900</v>
      </c>
      <c r="D98" s="189"/>
    </row>
    <row r="99" spans="1:4">
      <c r="A99" s="3" t="s">
        <v>1</v>
      </c>
      <c r="B99" s="189">
        <f t="shared" ref="B99" si="13">+B110</f>
        <v>-489500</v>
      </c>
      <c r="C99" s="189">
        <f t="shared" si="11"/>
        <v>-517900</v>
      </c>
      <c r="D99" s="189"/>
    </row>
    <row r="100" spans="1:4">
      <c r="B100" s="196">
        <f>SUM(B94:B99)</f>
        <v>184300</v>
      </c>
      <c r="C100" s="196">
        <f>SUM(C94:C99)</f>
        <v>301100</v>
      </c>
      <c r="D100" s="23"/>
    </row>
    <row r="102" spans="1:4" s="23" customFormat="1">
      <c r="A102" s="22" t="s">
        <v>37</v>
      </c>
      <c r="B102" s="22"/>
      <c r="C102" s="189"/>
    </row>
    <row r="103" spans="1:4" s="23" customFormat="1">
      <c r="C103" s="189"/>
    </row>
    <row r="104" spans="1:4" s="23" customFormat="1">
      <c r="A104" s="22" t="s">
        <v>49</v>
      </c>
      <c r="B104" s="22"/>
      <c r="C104" s="189"/>
    </row>
    <row r="105" spans="1:4" s="23" customFormat="1">
      <c r="A105" s="23" t="s">
        <v>2</v>
      </c>
      <c r="B105" s="189">
        <v>515900</v>
      </c>
      <c r="C105" s="189">
        <v>636800</v>
      </c>
    </row>
    <row r="106" spans="1:4" s="23" customFormat="1">
      <c r="A106" s="23" t="s">
        <v>504</v>
      </c>
      <c r="B106" s="189">
        <v>0</v>
      </c>
      <c r="C106" s="189">
        <v>1700</v>
      </c>
    </row>
    <row r="107" spans="1:4" s="23" customFormat="1">
      <c r="A107" s="23" t="s">
        <v>505</v>
      </c>
      <c r="B107" s="189">
        <v>5200</v>
      </c>
      <c r="C107" s="189">
        <v>9700</v>
      </c>
    </row>
    <row r="108" spans="1:4" s="23" customFormat="1">
      <c r="A108" s="23" t="s">
        <v>506</v>
      </c>
      <c r="B108" s="193">
        <v>147500</v>
      </c>
      <c r="C108" s="193">
        <v>166900</v>
      </c>
    </row>
    <row r="109" spans="1:4" s="23" customFormat="1">
      <c r="A109" s="23" t="s">
        <v>3</v>
      </c>
      <c r="B109" s="193">
        <v>5200</v>
      </c>
      <c r="C109" s="193">
        <v>3900</v>
      </c>
    </row>
    <row r="110" spans="1:4" s="23" customFormat="1">
      <c r="A110" s="23" t="s">
        <v>1</v>
      </c>
      <c r="B110" s="189">
        <v>-489500</v>
      </c>
      <c r="C110" s="189">
        <v>-517900</v>
      </c>
    </row>
    <row r="111" spans="1:4" s="23" customFormat="1">
      <c r="B111" s="196">
        <f>SUM(B105:B110)</f>
        <v>184300</v>
      </c>
      <c r="C111" s="196">
        <f>SUM(C105:C110)</f>
        <v>301100</v>
      </c>
    </row>
    <row r="112" spans="1:4" s="23" customFormat="1">
      <c r="C112" s="195"/>
    </row>
    <row r="113" spans="1:8" ht="15.75">
      <c r="A113" s="28" t="s">
        <v>24</v>
      </c>
      <c r="B113" s="28"/>
    </row>
    <row r="114" spans="1:8">
      <c r="A114" s="3" t="s">
        <v>2</v>
      </c>
      <c r="B114" s="193">
        <f t="shared" ref="B114:C117" si="14">B125+B135+B144+B153</f>
        <v>609600</v>
      </c>
      <c r="C114" s="193">
        <f t="shared" si="14"/>
        <v>639000</v>
      </c>
      <c r="D114" s="193"/>
    </row>
    <row r="115" spans="1:8" s="23" customFormat="1">
      <c r="A115" s="23" t="s">
        <v>504</v>
      </c>
      <c r="B115" s="193">
        <f t="shared" si="14"/>
        <v>20700</v>
      </c>
      <c r="C115" s="193">
        <f t="shared" si="14"/>
        <v>29800</v>
      </c>
      <c r="D115" s="193"/>
    </row>
    <row r="116" spans="1:8" s="23" customFormat="1">
      <c r="A116" s="23" t="s">
        <v>505</v>
      </c>
      <c r="B116" s="193">
        <f t="shared" si="14"/>
        <v>19600</v>
      </c>
      <c r="C116" s="193">
        <f t="shared" si="14"/>
        <v>17900</v>
      </c>
      <c r="D116" s="193"/>
    </row>
    <row r="117" spans="1:8">
      <c r="A117" s="23" t="s">
        <v>506</v>
      </c>
      <c r="B117" s="193">
        <f t="shared" si="14"/>
        <v>721300</v>
      </c>
      <c r="C117" s="193">
        <f t="shared" si="14"/>
        <v>874400</v>
      </c>
      <c r="D117" s="193"/>
      <c r="E117" s="20"/>
      <c r="F117" s="20"/>
      <c r="G117" s="19"/>
      <c r="H117" s="20"/>
    </row>
    <row r="118" spans="1:8" s="23" customFormat="1">
      <c r="A118" s="23" t="s">
        <v>508</v>
      </c>
      <c r="B118" s="193">
        <f>B129</f>
        <v>0</v>
      </c>
      <c r="C118" s="193">
        <f>C129</f>
        <v>0</v>
      </c>
      <c r="D118" s="193"/>
      <c r="E118" s="20"/>
      <c r="F118" s="20"/>
      <c r="G118" s="19"/>
      <c r="H118" s="20"/>
    </row>
    <row r="119" spans="1:8">
      <c r="A119" s="3" t="s">
        <v>3</v>
      </c>
      <c r="B119" s="193">
        <f t="shared" ref="B119:C120" si="15">B130+B139+B148+B157</f>
        <v>22800</v>
      </c>
      <c r="C119" s="193">
        <f t="shared" si="15"/>
        <v>18500</v>
      </c>
      <c r="D119" s="193"/>
      <c r="E119" s="20"/>
      <c r="F119" s="20"/>
      <c r="G119" s="19"/>
      <c r="H119" s="20"/>
    </row>
    <row r="120" spans="1:8">
      <c r="A120" s="3" t="s">
        <v>1</v>
      </c>
      <c r="B120" s="193">
        <f t="shared" si="15"/>
        <v>-470100</v>
      </c>
      <c r="C120" s="193">
        <f t="shared" si="15"/>
        <v>-514500</v>
      </c>
      <c r="D120" s="193"/>
      <c r="E120" s="20"/>
      <c r="F120" s="20"/>
      <c r="G120" s="20"/>
      <c r="H120" s="20"/>
    </row>
    <row r="121" spans="1:8">
      <c r="B121" s="196">
        <f>SUM(B114:B120)</f>
        <v>923900</v>
      </c>
      <c r="C121" s="196">
        <f>SUM(C114:C120)</f>
        <v>1065100</v>
      </c>
      <c r="D121" s="189"/>
      <c r="E121" s="20"/>
      <c r="F121" s="20"/>
      <c r="G121" s="20"/>
      <c r="H121" s="20"/>
    </row>
    <row r="122" spans="1:8">
      <c r="A122" s="22" t="s">
        <v>37</v>
      </c>
      <c r="B122" s="22"/>
    </row>
    <row r="123" spans="1:8" s="23" customFormat="1">
      <c r="C123" s="189"/>
    </row>
    <row r="124" spans="1:8" s="23" customFormat="1">
      <c r="A124" s="22" t="s">
        <v>52</v>
      </c>
      <c r="B124" s="22"/>
      <c r="C124" s="189"/>
    </row>
    <row r="125" spans="1:8" s="23" customFormat="1">
      <c r="A125" s="23" t="s">
        <v>2</v>
      </c>
      <c r="B125" s="189">
        <v>0</v>
      </c>
      <c r="C125" s="189">
        <v>0</v>
      </c>
    </row>
    <row r="126" spans="1:8" s="23" customFormat="1">
      <c r="A126" s="23" t="s">
        <v>504</v>
      </c>
      <c r="B126" s="189">
        <v>6200</v>
      </c>
      <c r="C126" s="189">
        <v>13300</v>
      </c>
    </row>
    <row r="127" spans="1:8" s="23" customFormat="1">
      <c r="A127" s="23" t="s">
        <v>505</v>
      </c>
      <c r="B127" s="189">
        <v>0</v>
      </c>
      <c r="C127" s="189">
        <v>0</v>
      </c>
    </row>
    <row r="128" spans="1:8" s="23" customFormat="1">
      <c r="A128" s="23" t="s">
        <v>506</v>
      </c>
      <c r="B128" s="193">
        <v>100700</v>
      </c>
      <c r="C128" s="193">
        <f>17200+104400</f>
        <v>121600</v>
      </c>
    </row>
    <row r="129" spans="1:8" s="23" customFormat="1">
      <c r="A129" s="23" t="s">
        <v>508</v>
      </c>
      <c r="B129" s="193">
        <v>0</v>
      </c>
      <c r="C129" s="193">
        <v>0</v>
      </c>
    </row>
    <row r="130" spans="1:8" s="23" customFormat="1">
      <c r="A130" s="23" t="s">
        <v>3</v>
      </c>
      <c r="B130" s="193">
        <v>9900</v>
      </c>
      <c r="C130" s="193">
        <v>6500</v>
      </c>
    </row>
    <row r="131" spans="1:8" s="23" customFormat="1">
      <c r="A131" s="23" t="s">
        <v>1</v>
      </c>
      <c r="B131" s="189">
        <v>-5000</v>
      </c>
      <c r="C131" s="189">
        <v>-10000</v>
      </c>
    </row>
    <row r="132" spans="1:8" s="23" customFormat="1">
      <c r="B132" s="196">
        <f>SUM(B125:B131)</f>
        <v>111800</v>
      </c>
      <c r="C132" s="196">
        <f>SUM(C125:C131)</f>
        <v>131400</v>
      </c>
    </row>
    <row r="133" spans="1:8" s="23" customFormat="1">
      <c r="C133" s="189"/>
    </row>
    <row r="134" spans="1:8" s="23" customFormat="1">
      <c r="A134" s="22" t="s">
        <v>53</v>
      </c>
      <c r="B134" s="22"/>
      <c r="C134" s="189"/>
    </row>
    <row r="135" spans="1:8" s="23" customFormat="1">
      <c r="A135" s="23" t="s">
        <v>2</v>
      </c>
      <c r="B135" s="189">
        <v>214800</v>
      </c>
      <c r="C135" s="189">
        <v>234500</v>
      </c>
    </row>
    <row r="136" spans="1:8" s="23" customFormat="1">
      <c r="A136" s="23" t="s">
        <v>504</v>
      </c>
      <c r="B136" s="189">
        <v>14500</v>
      </c>
      <c r="C136" s="189">
        <f>500+15800</f>
        <v>16300</v>
      </c>
      <c r="H136" s="23" t="s">
        <v>598</v>
      </c>
    </row>
    <row r="137" spans="1:8" s="23" customFormat="1">
      <c r="A137" s="23" t="s">
        <v>505</v>
      </c>
      <c r="B137" s="189">
        <v>2300</v>
      </c>
      <c r="C137" s="189">
        <v>2000</v>
      </c>
    </row>
    <row r="138" spans="1:8" s="23" customFormat="1">
      <c r="A138" s="23" t="s">
        <v>506</v>
      </c>
      <c r="B138" s="193">
        <v>582500</v>
      </c>
      <c r="C138" s="193">
        <v>689300</v>
      </c>
    </row>
    <row r="139" spans="1:8" s="23" customFormat="1">
      <c r="A139" s="23" t="s">
        <v>3</v>
      </c>
      <c r="B139" s="193">
        <v>5800</v>
      </c>
      <c r="C139" s="193">
        <v>5400</v>
      </c>
    </row>
    <row r="140" spans="1:8" s="23" customFormat="1">
      <c r="A140" s="23" t="s">
        <v>1</v>
      </c>
      <c r="B140" s="189">
        <v>-286900</v>
      </c>
      <c r="C140" s="189">
        <v>-286400</v>
      </c>
    </row>
    <row r="141" spans="1:8" s="23" customFormat="1">
      <c r="B141" s="196">
        <f>SUM(B135:B140)</f>
        <v>533000</v>
      </c>
      <c r="C141" s="196">
        <f>SUM(C135:C140)</f>
        <v>661100</v>
      </c>
    </row>
    <row r="142" spans="1:8" s="23" customFormat="1">
      <c r="C142" s="189"/>
    </row>
    <row r="143" spans="1:8" s="23" customFormat="1">
      <c r="A143" s="22" t="s">
        <v>54</v>
      </c>
      <c r="B143" s="22"/>
      <c r="C143" s="189"/>
    </row>
    <row r="144" spans="1:8" s="23" customFormat="1">
      <c r="A144" s="23" t="s">
        <v>2</v>
      </c>
      <c r="B144" s="189">
        <v>375900</v>
      </c>
      <c r="C144" s="189">
        <v>404500</v>
      </c>
    </row>
    <row r="145" spans="1:3" s="23" customFormat="1">
      <c r="A145" s="23" t="s">
        <v>504</v>
      </c>
      <c r="B145" s="189">
        <v>0</v>
      </c>
      <c r="C145" s="189">
        <v>200</v>
      </c>
    </row>
    <row r="146" spans="1:3" s="23" customFormat="1">
      <c r="A146" s="23" t="s">
        <v>505</v>
      </c>
      <c r="B146" s="189">
        <v>17300</v>
      </c>
      <c r="C146" s="189">
        <v>15900</v>
      </c>
    </row>
    <row r="147" spans="1:3" s="23" customFormat="1">
      <c r="A147" s="23" t="s">
        <v>506</v>
      </c>
      <c r="B147" s="193">
        <v>36200</v>
      </c>
      <c r="C147" s="193">
        <v>63500</v>
      </c>
    </row>
    <row r="148" spans="1:3" s="23" customFormat="1">
      <c r="A148" s="23" t="s">
        <v>3</v>
      </c>
      <c r="B148" s="193">
        <v>7000</v>
      </c>
      <c r="C148" s="193">
        <v>6600</v>
      </c>
    </row>
    <row r="149" spans="1:3" s="23" customFormat="1">
      <c r="A149" s="23" t="s">
        <v>1</v>
      </c>
      <c r="B149" s="189">
        <v>-178200</v>
      </c>
      <c r="C149" s="189">
        <v>-218100</v>
      </c>
    </row>
    <row r="150" spans="1:3" s="23" customFormat="1">
      <c r="B150" s="196">
        <f>SUM(B144:B149)</f>
        <v>258200</v>
      </c>
      <c r="C150" s="196">
        <f>SUM(C144:C149)</f>
        <v>272600</v>
      </c>
    </row>
    <row r="151" spans="1:3" s="23" customFormat="1">
      <c r="C151" s="189"/>
    </row>
    <row r="152" spans="1:3" s="23" customFormat="1">
      <c r="A152" s="22" t="s">
        <v>104</v>
      </c>
      <c r="B152" s="22"/>
      <c r="C152" s="189"/>
    </row>
    <row r="153" spans="1:3" s="23" customFormat="1">
      <c r="A153" s="23" t="s">
        <v>2</v>
      </c>
      <c r="B153" s="189">
        <v>18900</v>
      </c>
      <c r="C153" s="189">
        <v>0</v>
      </c>
    </row>
    <row r="154" spans="1:3" s="23" customFormat="1">
      <c r="A154" s="23" t="s">
        <v>504</v>
      </c>
      <c r="B154" s="189">
        <v>0</v>
      </c>
      <c r="C154" s="189">
        <v>0</v>
      </c>
    </row>
    <row r="155" spans="1:3" s="23" customFormat="1">
      <c r="A155" s="23" t="s">
        <v>505</v>
      </c>
      <c r="B155" s="189">
        <v>0</v>
      </c>
      <c r="C155" s="189">
        <v>0</v>
      </c>
    </row>
    <row r="156" spans="1:3" s="23" customFormat="1">
      <c r="A156" s="23" t="s">
        <v>506</v>
      </c>
      <c r="B156" s="193">
        <v>1900</v>
      </c>
      <c r="C156" s="193">
        <v>0</v>
      </c>
    </row>
    <row r="157" spans="1:3" s="23" customFormat="1">
      <c r="A157" s="23" t="s">
        <v>3</v>
      </c>
      <c r="B157" s="193">
        <v>100</v>
      </c>
      <c r="C157" s="193">
        <v>0</v>
      </c>
    </row>
    <row r="158" spans="1:3" s="23" customFormat="1">
      <c r="A158" s="23" t="s">
        <v>1</v>
      </c>
      <c r="B158" s="189">
        <v>0</v>
      </c>
      <c r="C158" s="189">
        <v>0</v>
      </c>
    </row>
    <row r="159" spans="1:3" s="23" customFormat="1">
      <c r="B159" s="196">
        <f>SUM(B153:B158)</f>
        <v>20900</v>
      </c>
      <c r="C159" s="196">
        <f>SUM(C153:C158)</f>
        <v>0</v>
      </c>
    </row>
    <row r="160" spans="1:3" s="23" customFormat="1">
      <c r="C160" s="195"/>
    </row>
    <row r="161" spans="1:3" s="23" customFormat="1">
      <c r="C161" s="195"/>
    </row>
    <row r="163" spans="1:3" ht="30" customHeight="1">
      <c r="A163" s="81"/>
      <c r="B163" s="206"/>
      <c r="C163" s="198"/>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52" max="2" man="1"/>
    <brk id="111" max="2"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97"/>
  <sheetViews>
    <sheetView showGridLines="0" zoomScaleNormal="100" zoomScaleSheetLayoutView="100" workbookViewId="0"/>
  </sheetViews>
  <sheetFormatPr defaultColWidth="9.140625" defaultRowHeight="12.75"/>
  <cols>
    <col min="1" max="1" width="53.7109375" style="3" customWidth="1"/>
    <col min="2" max="2" width="9.85546875" style="23" customWidth="1"/>
    <col min="3" max="3" width="9.85546875" style="189" customWidth="1"/>
    <col min="4" max="16384" width="9.140625" style="3"/>
  </cols>
  <sheetData>
    <row r="1" spans="1:9" ht="18">
      <c r="A1" s="116" t="s">
        <v>102</v>
      </c>
      <c r="B1" s="208"/>
      <c r="C1" s="209"/>
    </row>
    <row r="2" spans="1:9" ht="15.75" customHeight="1"/>
    <row r="3" spans="1:9" ht="21" customHeight="1">
      <c r="A3" s="41" t="s">
        <v>103</v>
      </c>
      <c r="B3" s="210"/>
      <c r="C3" s="209"/>
    </row>
    <row r="4" spans="1:9" ht="21" customHeight="1">
      <c r="C4" s="190"/>
    </row>
    <row r="5" spans="1:9" ht="68.25" customHeight="1">
      <c r="C5" s="199"/>
      <c r="I5" s="31"/>
    </row>
    <row r="6" spans="1:9" ht="15">
      <c r="A6" s="5"/>
      <c r="B6" s="24"/>
      <c r="C6" s="200"/>
      <c r="I6"/>
    </row>
    <row r="7" spans="1:9" ht="15">
      <c r="C7" s="200"/>
      <c r="I7"/>
    </row>
    <row r="8" spans="1:9" ht="15">
      <c r="A8" s="17" t="s">
        <v>117</v>
      </c>
      <c r="B8" s="40"/>
      <c r="C8" s="200"/>
      <c r="I8"/>
    </row>
    <row r="9" spans="1:9" ht="15">
      <c r="A9" s="17" t="s">
        <v>119</v>
      </c>
      <c r="B9" s="40"/>
      <c r="C9" s="200"/>
      <c r="I9"/>
    </row>
    <row r="10" spans="1:9" ht="15">
      <c r="A10" s="14" t="s">
        <v>118</v>
      </c>
      <c r="B10" s="14"/>
      <c r="C10" s="200"/>
      <c r="I10"/>
    </row>
    <row r="11" spans="1:9" ht="15">
      <c r="A11" s="6"/>
      <c r="B11" s="6"/>
      <c r="C11" s="200"/>
      <c r="I11"/>
    </row>
    <row r="12" spans="1:9" s="23" customFormat="1" ht="15">
      <c r="A12" s="6"/>
      <c r="B12" s="207" t="s">
        <v>187</v>
      </c>
      <c r="C12" s="207" t="s">
        <v>514</v>
      </c>
      <c r="I12"/>
    </row>
    <row r="13" spans="1:9">
      <c r="B13" s="192" t="s">
        <v>4</v>
      </c>
      <c r="C13" s="192" t="s">
        <v>4</v>
      </c>
    </row>
    <row r="14" spans="1:9" ht="15.75">
      <c r="A14" s="1" t="s">
        <v>0</v>
      </c>
      <c r="B14" s="1"/>
      <c r="C14" s="200"/>
    </row>
    <row r="15" spans="1:9">
      <c r="A15" s="3" t="s">
        <v>2</v>
      </c>
      <c r="B15" s="189">
        <f t="shared" ref="B15:C20" si="0">B27+B65</f>
        <v>1688302</v>
      </c>
      <c r="C15" s="189">
        <f t="shared" si="0"/>
        <v>1792700</v>
      </c>
      <c r="D15" s="189"/>
    </row>
    <row r="16" spans="1:9" s="23" customFormat="1">
      <c r="A16" s="23" t="s">
        <v>504</v>
      </c>
      <c r="B16" s="189">
        <f t="shared" si="0"/>
        <v>1646300</v>
      </c>
      <c r="C16" s="189">
        <f t="shared" si="0"/>
        <v>1894000</v>
      </c>
      <c r="D16" s="189"/>
    </row>
    <row r="17" spans="1:20" s="23" customFormat="1">
      <c r="A17" s="23" t="s">
        <v>505</v>
      </c>
      <c r="B17" s="189">
        <f t="shared" si="0"/>
        <v>33500</v>
      </c>
      <c r="C17" s="189">
        <f t="shared" si="0"/>
        <v>37900</v>
      </c>
      <c r="D17" s="189"/>
      <c r="E17" s="223"/>
    </row>
    <row r="18" spans="1:20">
      <c r="A18" s="23" t="s">
        <v>506</v>
      </c>
      <c r="B18" s="189">
        <f t="shared" si="0"/>
        <v>908100</v>
      </c>
      <c r="C18" s="189">
        <f t="shared" si="0"/>
        <v>856000</v>
      </c>
      <c r="D18" s="189"/>
      <c r="E18" s="223"/>
    </row>
    <row r="19" spans="1:20">
      <c r="A19" s="3" t="s">
        <v>3</v>
      </c>
      <c r="B19" s="189">
        <f t="shared" si="0"/>
        <v>605300</v>
      </c>
      <c r="C19" s="189">
        <f t="shared" si="0"/>
        <v>605000</v>
      </c>
      <c r="D19" s="189"/>
      <c r="E19" s="223"/>
    </row>
    <row r="20" spans="1:20">
      <c r="A20" s="3" t="s">
        <v>1</v>
      </c>
      <c r="B20" s="189">
        <f t="shared" si="0"/>
        <v>-7603000</v>
      </c>
      <c r="C20" s="189">
        <f t="shared" si="0"/>
        <v>-8754000</v>
      </c>
      <c r="D20" s="189"/>
      <c r="E20" s="223"/>
    </row>
    <row r="21" spans="1:20">
      <c r="A21" s="3" t="s">
        <v>5</v>
      </c>
      <c r="B21" s="196">
        <f>SUM(B15:B20)</f>
        <v>-2721498</v>
      </c>
      <c r="C21" s="196">
        <f>SUM(C15:C20)</f>
        <v>-3568400</v>
      </c>
      <c r="D21" s="189"/>
      <c r="E21" s="223"/>
    </row>
    <row r="22" spans="1:20" ht="15">
      <c r="C22" s="200"/>
    </row>
    <row r="23" spans="1:20" ht="15">
      <c r="C23" s="200"/>
    </row>
    <row r="24" spans="1:20" ht="15.75">
      <c r="A24" s="1" t="s">
        <v>6</v>
      </c>
      <c r="B24" s="1"/>
      <c r="C24" s="195"/>
    </row>
    <row r="26" spans="1:20" s="23" customFormat="1" ht="15.75">
      <c r="A26" s="28" t="s">
        <v>33</v>
      </c>
      <c r="B26" s="28"/>
      <c r="C26" s="189"/>
      <c r="P26" s="32"/>
      <c r="Q26" s="33"/>
      <c r="R26" s="33"/>
      <c r="S26" s="34"/>
      <c r="T26" s="33"/>
    </row>
    <row r="27" spans="1:20">
      <c r="A27" s="3" t="s">
        <v>2</v>
      </c>
      <c r="B27" s="193">
        <f t="shared" ref="B27:C32" si="1">B38+B47+B56</f>
        <v>919500</v>
      </c>
      <c r="C27" s="193">
        <f t="shared" si="1"/>
        <v>974900</v>
      </c>
      <c r="D27" s="193"/>
      <c r="P27" s="33"/>
      <c r="Q27" s="33"/>
      <c r="R27" s="33"/>
      <c r="S27" s="34"/>
      <c r="T27" s="33"/>
    </row>
    <row r="28" spans="1:20" s="23" customFormat="1">
      <c r="A28" s="23" t="s">
        <v>504</v>
      </c>
      <c r="B28" s="193">
        <f t="shared" si="1"/>
        <v>253800</v>
      </c>
      <c r="C28" s="193">
        <f t="shared" si="1"/>
        <v>302300</v>
      </c>
      <c r="D28" s="193"/>
      <c r="P28" s="33"/>
      <c r="Q28" s="33"/>
      <c r="R28" s="33"/>
      <c r="S28" s="34"/>
      <c r="T28" s="33"/>
    </row>
    <row r="29" spans="1:20" s="23" customFormat="1">
      <c r="A29" s="23" t="s">
        <v>505</v>
      </c>
      <c r="B29" s="193">
        <f t="shared" si="1"/>
        <v>13100</v>
      </c>
      <c r="C29" s="193">
        <f t="shared" si="1"/>
        <v>13300</v>
      </c>
      <c r="D29" s="193"/>
      <c r="P29" s="33"/>
      <c r="Q29" s="33"/>
      <c r="R29" s="33"/>
      <c r="S29" s="34"/>
      <c r="T29" s="33"/>
    </row>
    <row r="30" spans="1:20">
      <c r="A30" s="23" t="s">
        <v>506</v>
      </c>
      <c r="B30" s="193">
        <f t="shared" si="1"/>
        <v>221700</v>
      </c>
      <c r="C30" s="193">
        <f t="shared" si="1"/>
        <v>128900</v>
      </c>
      <c r="D30" s="193"/>
      <c r="P30" s="33"/>
      <c r="Q30" s="33"/>
      <c r="R30" s="33"/>
      <c r="S30" s="34"/>
      <c r="T30" s="33"/>
    </row>
    <row r="31" spans="1:20">
      <c r="A31" s="3" t="s">
        <v>3</v>
      </c>
      <c r="B31" s="193">
        <f t="shared" si="1"/>
        <v>257500</v>
      </c>
      <c r="C31" s="193">
        <f t="shared" si="1"/>
        <v>264600</v>
      </c>
      <c r="D31" s="193"/>
      <c r="P31" s="33"/>
      <c r="Q31" s="33"/>
      <c r="R31" s="33"/>
      <c r="S31" s="34"/>
      <c r="T31" s="33"/>
    </row>
    <row r="32" spans="1:20">
      <c r="A32" s="3" t="s">
        <v>1</v>
      </c>
      <c r="B32" s="193">
        <f t="shared" si="1"/>
        <v>-1830200</v>
      </c>
      <c r="C32" s="193">
        <f t="shared" si="1"/>
        <v>-2029400</v>
      </c>
      <c r="D32" s="193"/>
      <c r="P32" s="33"/>
      <c r="Q32" s="33"/>
      <c r="R32" s="33"/>
      <c r="S32" s="34"/>
      <c r="T32" s="33"/>
    </row>
    <row r="33" spans="1:20">
      <c r="B33" s="196">
        <f>SUM(B27:B32)</f>
        <v>-164600</v>
      </c>
      <c r="C33" s="196">
        <f>SUM(C27:C32)</f>
        <v>-345400</v>
      </c>
      <c r="D33" s="189"/>
      <c r="P33" s="33"/>
      <c r="Q33" s="33"/>
      <c r="R33" s="33"/>
      <c r="S33" s="9"/>
      <c r="T33" s="33"/>
    </row>
    <row r="34" spans="1:20" s="23" customFormat="1">
      <c r="C34" s="195"/>
      <c r="P34" s="35"/>
      <c r="Q34" s="33"/>
      <c r="R34" s="33"/>
      <c r="S34" s="34"/>
      <c r="T34" s="33"/>
    </row>
    <row r="35" spans="1:20" s="23" customFormat="1">
      <c r="A35" s="22" t="s">
        <v>37</v>
      </c>
      <c r="B35" s="22"/>
      <c r="C35" s="195"/>
      <c r="P35" s="33"/>
      <c r="Q35" s="33"/>
      <c r="R35" s="33"/>
      <c r="S35" s="34"/>
      <c r="T35" s="33"/>
    </row>
    <row r="36" spans="1:20" s="23" customFormat="1">
      <c r="A36" s="22"/>
      <c r="B36" s="22"/>
      <c r="C36" s="195"/>
      <c r="P36" s="35"/>
      <c r="Q36" s="33"/>
      <c r="R36" s="34"/>
      <c r="S36" s="34"/>
      <c r="T36" s="33"/>
    </row>
    <row r="37" spans="1:20" s="23" customFormat="1">
      <c r="A37" s="22" t="s">
        <v>38</v>
      </c>
      <c r="B37" s="22"/>
      <c r="C37" s="189"/>
      <c r="P37" s="33"/>
      <c r="Q37" s="33"/>
      <c r="R37" s="34"/>
      <c r="S37" s="34"/>
      <c r="T37" s="33"/>
    </row>
    <row r="38" spans="1:20" s="23" customFormat="1">
      <c r="A38" s="23" t="s">
        <v>2</v>
      </c>
      <c r="B38" s="189">
        <v>165900</v>
      </c>
      <c r="C38" s="189">
        <v>178100</v>
      </c>
      <c r="P38" s="33"/>
      <c r="Q38" s="33"/>
      <c r="R38" s="34"/>
      <c r="S38" s="34"/>
      <c r="T38" s="33"/>
    </row>
    <row r="39" spans="1:20" s="23" customFormat="1">
      <c r="A39" s="23" t="s">
        <v>504</v>
      </c>
      <c r="B39" s="189">
        <v>0</v>
      </c>
      <c r="C39" s="189">
        <v>100</v>
      </c>
      <c r="P39" s="33"/>
      <c r="Q39" s="33"/>
      <c r="R39" s="34"/>
      <c r="S39" s="34"/>
      <c r="T39" s="33"/>
    </row>
    <row r="40" spans="1:20" s="23" customFormat="1">
      <c r="A40" s="23" t="s">
        <v>505</v>
      </c>
      <c r="B40" s="189">
        <v>1800</v>
      </c>
      <c r="C40" s="189">
        <v>1900</v>
      </c>
      <c r="P40" s="33"/>
      <c r="Q40" s="33"/>
      <c r="R40" s="34"/>
      <c r="S40" s="34"/>
      <c r="T40" s="33"/>
    </row>
    <row r="41" spans="1:20" s="23" customFormat="1">
      <c r="A41" s="23" t="s">
        <v>506</v>
      </c>
      <c r="B41" s="189">
        <v>16300</v>
      </c>
      <c r="C41" s="189">
        <v>16700</v>
      </c>
      <c r="P41" s="33"/>
      <c r="Q41" s="33"/>
      <c r="R41" s="34"/>
      <c r="S41" s="34"/>
      <c r="T41" s="33"/>
    </row>
    <row r="42" spans="1:20" s="23" customFormat="1">
      <c r="A42" s="23" t="s">
        <v>3</v>
      </c>
      <c r="B42" s="189">
        <v>1000</v>
      </c>
      <c r="C42" s="189">
        <v>800</v>
      </c>
      <c r="P42" s="33"/>
      <c r="Q42" s="33"/>
      <c r="R42" s="34"/>
      <c r="S42" s="34"/>
      <c r="T42" s="33"/>
    </row>
    <row r="43" spans="1:20" s="23" customFormat="1">
      <c r="A43" s="23" t="s">
        <v>1</v>
      </c>
      <c r="B43" s="189">
        <v>0</v>
      </c>
      <c r="C43" s="189">
        <v>0</v>
      </c>
      <c r="P43" s="33"/>
      <c r="Q43" s="33"/>
      <c r="R43" s="33"/>
      <c r="S43" s="9"/>
      <c r="T43" s="33"/>
    </row>
    <row r="44" spans="1:20" s="23" customFormat="1">
      <c r="B44" s="196">
        <f>SUM(B38:B43)</f>
        <v>185000</v>
      </c>
      <c r="C44" s="196">
        <f>SUM(C38:C43)</f>
        <v>197600</v>
      </c>
      <c r="P44" s="33"/>
      <c r="Q44" s="33"/>
      <c r="R44" s="33"/>
      <c r="S44" s="34"/>
      <c r="T44" s="33"/>
    </row>
    <row r="45" spans="1:20" s="23" customFormat="1">
      <c r="C45" s="195"/>
      <c r="P45" s="35"/>
      <c r="Q45" s="33"/>
      <c r="R45" s="34"/>
      <c r="S45" s="34"/>
      <c r="T45" s="33"/>
    </row>
    <row r="46" spans="1:20" s="23" customFormat="1">
      <c r="A46" s="22" t="s">
        <v>39</v>
      </c>
      <c r="B46" s="22"/>
      <c r="C46" s="189"/>
      <c r="P46" s="33"/>
      <c r="Q46" s="33"/>
      <c r="R46" s="34"/>
      <c r="S46" s="34"/>
      <c r="T46" s="33"/>
    </row>
    <row r="47" spans="1:20" s="23" customFormat="1">
      <c r="A47" s="23" t="s">
        <v>2</v>
      </c>
      <c r="B47" s="189">
        <v>329800</v>
      </c>
      <c r="C47" s="189">
        <v>337700</v>
      </c>
      <c r="P47" s="33"/>
      <c r="Q47" s="33"/>
      <c r="R47" s="34"/>
      <c r="S47" s="34"/>
      <c r="T47" s="33"/>
    </row>
    <row r="48" spans="1:20" s="23" customFormat="1">
      <c r="A48" s="23" t="s">
        <v>504</v>
      </c>
      <c r="B48" s="189">
        <v>8900</v>
      </c>
      <c r="C48" s="189">
        <v>10600</v>
      </c>
      <c r="P48" s="33"/>
      <c r="Q48" s="33"/>
      <c r="R48" s="34"/>
      <c r="S48" s="34"/>
      <c r="T48" s="33"/>
    </row>
    <row r="49" spans="1:20" s="23" customFormat="1">
      <c r="A49" s="23" t="s">
        <v>505</v>
      </c>
      <c r="B49" s="189">
        <v>5500</v>
      </c>
      <c r="C49" s="189">
        <v>5100</v>
      </c>
      <c r="P49" s="33"/>
      <c r="Q49" s="33"/>
      <c r="R49" s="34"/>
      <c r="S49" s="34"/>
      <c r="T49" s="33"/>
    </row>
    <row r="50" spans="1:20" s="23" customFormat="1">
      <c r="A50" s="23" t="s">
        <v>506</v>
      </c>
      <c r="B50" s="189">
        <v>144500</v>
      </c>
      <c r="C50" s="189">
        <v>56600</v>
      </c>
      <c r="P50" s="33"/>
      <c r="Q50" s="33"/>
      <c r="R50" s="34"/>
      <c r="S50" s="34"/>
      <c r="T50" s="33"/>
    </row>
    <row r="51" spans="1:20" s="23" customFormat="1">
      <c r="A51" s="23" t="s">
        <v>3</v>
      </c>
      <c r="B51" s="189">
        <v>1900</v>
      </c>
      <c r="C51" s="189">
        <v>1800</v>
      </c>
      <c r="P51" s="33"/>
      <c r="Q51" s="33"/>
      <c r="R51" s="34"/>
      <c r="S51" s="34"/>
      <c r="T51" s="33"/>
    </row>
    <row r="52" spans="1:20" s="23" customFormat="1">
      <c r="A52" s="23" t="s">
        <v>1</v>
      </c>
      <c r="B52" s="189">
        <v>0</v>
      </c>
      <c r="C52" s="189">
        <v>0</v>
      </c>
      <c r="P52" s="33"/>
      <c r="Q52" s="33"/>
      <c r="R52" s="33"/>
      <c r="S52" s="9"/>
      <c r="T52" s="33"/>
    </row>
    <row r="53" spans="1:20" s="23" customFormat="1">
      <c r="B53" s="196">
        <f>SUM(B47:B52)</f>
        <v>490600</v>
      </c>
      <c r="C53" s="196">
        <f>SUM(C47:C52)</f>
        <v>411800</v>
      </c>
      <c r="P53" s="33"/>
      <c r="Q53" s="33"/>
      <c r="R53" s="33"/>
      <c r="S53" s="34"/>
      <c r="T53" s="33"/>
    </row>
    <row r="54" spans="1:20" s="23" customFormat="1">
      <c r="C54" s="195"/>
      <c r="P54" s="35"/>
      <c r="Q54" s="33"/>
      <c r="R54" s="34"/>
      <c r="S54" s="34"/>
      <c r="T54" s="33"/>
    </row>
    <row r="55" spans="1:20" s="23" customFormat="1">
      <c r="A55" s="22" t="s">
        <v>40</v>
      </c>
      <c r="B55" s="22"/>
      <c r="C55" s="189"/>
      <c r="P55" s="33"/>
      <c r="Q55" s="33"/>
      <c r="R55" s="34"/>
      <c r="S55" s="34"/>
      <c r="T55" s="33"/>
    </row>
    <row r="56" spans="1:20" s="23" customFormat="1">
      <c r="A56" s="23" t="s">
        <v>2</v>
      </c>
      <c r="B56" s="189">
        <v>423800</v>
      </c>
      <c r="C56" s="189">
        <v>459100</v>
      </c>
      <c r="P56" s="33"/>
      <c r="Q56" s="33"/>
      <c r="R56" s="34"/>
      <c r="S56" s="34"/>
      <c r="T56" s="33"/>
    </row>
    <row r="57" spans="1:20" s="23" customFormat="1">
      <c r="A57" s="23" t="s">
        <v>504</v>
      </c>
      <c r="B57" s="189">
        <v>244900</v>
      </c>
      <c r="C57" s="189">
        <v>291600</v>
      </c>
      <c r="P57" s="33"/>
      <c r="Q57" s="33"/>
      <c r="R57" s="34"/>
      <c r="S57" s="34"/>
      <c r="T57" s="33"/>
    </row>
    <row r="58" spans="1:20" s="23" customFormat="1">
      <c r="A58" s="23" t="s">
        <v>505</v>
      </c>
      <c r="B58" s="189">
        <v>5800</v>
      </c>
      <c r="C58" s="189">
        <v>6300</v>
      </c>
      <c r="P58" s="33"/>
      <c r="Q58" s="33"/>
      <c r="R58" s="34"/>
      <c r="S58" s="34"/>
      <c r="T58" s="33"/>
    </row>
    <row r="59" spans="1:20" s="23" customFormat="1">
      <c r="A59" s="23" t="s">
        <v>506</v>
      </c>
      <c r="B59" s="189">
        <v>60900</v>
      </c>
      <c r="C59" s="189">
        <v>55600</v>
      </c>
      <c r="P59" s="33"/>
      <c r="Q59" s="33"/>
      <c r="R59" s="34"/>
      <c r="S59" s="34"/>
      <c r="T59" s="33"/>
    </row>
    <row r="60" spans="1:20" s="23" customFormat="1">
      <c r="A60" s="23" t="s">
        <v>3</v>
      </c>
      <c r="B60" s="189">
        <v>254600</v>
      </c>
      <c r="C60" s="189">
        <v>262000</v>
      </c>
      <c r="P60" s="33"/>
      <c r="Q60" s="33"/>
      <c r="R60" s="34"/>
      <c r="S60" s="34"/>
      <c r="T60" s="33"/>
    </row>
    <row r="61" spans="1:20" s="23" customFormat="1">
      <c r="A61" s="23" t="s">
        <v>1</v>
      </c>
      <c r="B61" s="189">
        <v>-1830200</v>
      </c>
      <c r="C61" s="189">
        <v>-2029400</v>
      </c>
      <c r="P61" s="33"/>
      <c r="Q61" s="33"/>
      <c r="R61" s="33"/>
      <c r="S61" s="9"/>
      <c r="T61" s="33"/>
    </row>
    <row r="62" spans="1:20" s="23" customFormat="1">
      <c r="B62" s="196">
        <f>SUM(B56:B61)</f>
        <v>-840200</v>
      </c>
      <c r="C62" s="196">
        <f>SUM(C56:C61)</f>
        <v>-954800</v>
      </c>
      <c r="P62" s="33"/>
      <c r="Q62" s="33"/>
      <c r="R62" s="33"/>
      <c r="S62" s="34"/>
      <c r="T62" s="33"/>
    </row>
    <row r="63" spans="1:20" s="23" customFormat="1">
      <c r="C63" s="195"/>
      <c r="P63" s="33"/>
      <c r="Q63" s="33"/>
      <c r="R63" s="33"/>
      <c r="S63" s="34"/>
      <c r="T63" s="33"/>
    </row>
    <row r="64" spans="1:20" s="23" customFormat="1" ht="15.75">
      <c r="A64" s="28" t="s">
        <v>22</v>
      </c>
      <c r="B64" s="28"/>
      <c r="C64" s="189"/>
      <c r="P64" s="32"/>
      <c r="Q64" s="33"/>
      <c r="R64" s="33"/>
      <c r="S64" s="34"/>
      <c r="T64" s="33"/>
    </row>
    <row r="65" spans="1:20" s="23" customFormat="1">
      <c r="A65" s="23" t="s">
        <v>2</v>
      </c>
      <c r="B65" s="189">
        <f t="shared" ref="B65:C70" si="2">B76+B85+B94+B103+B112+B121</f>
        <v>768802</v>
      </c>
      <c r="C65" s="189">
        <f t="shared" si="2"/>
        <v>817800</v>
      </c>
      <c r="D65" s="189"/>
      <c r="P65" s="33"/>
      <c r="Q65" s="33"/>
      <c r="R65" s="33"/>
      <c r="S65" s="34"/>
      <c r="T65" s="33"/>
    </row>
    <row r="66" spans="1:20" s="23" customFormat="1">
      <c r="A66" s="23" t="s">
        <v>504</v>
      </c>
      <c r="B66" s="189">
        <f t="shared" si="2"/>
        <v>1392500</v>
      </c>
      <c r="C66" s="189">
        <f t="shared" si="2"/>
        <v>1591700</v>
      </c>
      <c r="D66" s="189"/>
      <c r="P66" s="33"/>
      <c r="Q66" s="33"/>
      <c r="R66" s="33"/>
      <c r="S66" s="34"/>
      <c r="T66" s="33"/>
    </row>
    <row r="67" spans="1:20" s="23" customFormat="1">
      <c r="A67" s="23" t="s">
        <v>505</v>
      </c>
      <c r="B67" s="189">
        <f t="shared" si="2"/>
        <v>20400</v>
      </c>
      <c r="C67" s="189">
        <f t="shared" si="2"/>
        <v>24600</v>
      </c>
      <c r="D67" s="189"/>
      <c r="P67" s="33"/>
      <c r="Q67" s="33"/>
      <c r="R67" s="33"/>
      <c r="S67" s="34"/>
      <c r="T67" s="33"/>
    </row>
    <row r="68" spans="1:20" s="23" customFormat="1">
      <c r="A68" s="23" t="s">
        <v>506</v>
      </c>
      <c r="B68" s="189">
        <f t="shared" si="2"/>
        <v>686400</v>
      </c>
      <c r="C68" s="189">
        <f t="shared" si="2"/>
        <v>727100</v>
      </c>
      <c r="D68" s="189"/>
      <c r="P68" s="33"/>
      <c r="Q68" s="33"/>
      <c r="R68" s="33"/>
      <c r="S68" s="34"/>
      <c r="T68" s="33"/>
    </row>
    <row r="69" spans="1:20" s="23" customFormat="1">
      <c r="A69" s="23" t="s">
        <v>3</v>
      </c>
      <c r="B69" s="189">
        <f t="shared" si="2"/>
        <v>347800</v>
      </c>
      <c r="C69" s="189">
        <f t="shared" si="2"/>
        <v>340400</v>
      </c>
      <c r="D69" s="189"/>
      <c r="P69" s="33"/>
      <c r="Q69" s="33"/>
      <c r="R69" s="33"/>
      <c r="S69" s="34"/>
      <c r="T69" s="33"/>
    </row>
    <row r="70" spans="1:20" s="23" customFormat="1">
      <c r="A70" s="23" t="s">
        <v>1</v>
      </c>
      <c r="B70" s="189">
        <f t="shared" si="2"/>
        <v>-5772800</v>
      </c>
      <c r="C70" s="189">
        <f t="shared" si="2"/>
        <v>-6724600</v>
      </c>
      <c r="D70" s="189"/>
      <c r="P70" s="33"/>
      <c r="Q70" s="33"/>
      <c r="R70" s="33"/>
      <c r="S70" s="34"/>
      <c r="T70" s="33"/>
    </row>
    <row r="71" spans="1:20" s="23" customFormat="1">
      <c r="B71" s="196">
        <f>SUM(B65:B70)</f>
        <v>-2556898</v>
      </c>
      <c r="C71" s="196">
        <f>SUM(C65:C70)</f>
        <v>-3223000</v>
      </c>
      <c r="D71" s="189"/>
      <c r="P71" s="33"/>
      <c r="Q71" s="33"/>
      <c r="R71" s="33"/>
      <c r="S71" s="9"/>
      <c r="T71" s="33"/>
    </row>
    <row r="72" spans="1:20" s="23" customFormat="1">
      <c r="C72" s="189"/>
      <c r="P72" s="33"/>
      <c r="Q72" s="33"/>
      <c r="R72" s="33"/>
      <c r="S72" s="34"/>
      <c r="T72" s="33"/>
    </row>
    <row r="73" spans="1:20" s="23" customFormat="1">
      <c r="A73" s="22" t="s">
        <v>37</v>
      </c>
      <c r="B73" s="22"/>
      <c r="C73" s="189"/>
      <c r="P73" s="35"/>
      <c r="Q73" s="33"/>
      <c r="R73" s="33"/>
      <c r="S73" s="34"/>
      <c r="T73" s="33"/>
    </row>
    <row r="74" spans="1:20" s="23" customFormat="1">
      <c r="C74" s="189"/>
      <c r="P74" s="33"/>
      <c r="Q74" s="33"/>
      <c r="R74" s="33"/>
      <c r="S74" s="34"/>
      <c r="T74" s="33"/>
    </row>
    <row r="75" spans="1:20" s="23" customFormat="1">
      <c r="A75" s="22" t="s">
        <v>41</v>
      </c>
      <c r="B75" s="22"/>
      <c r="C75" s="189"/>
      <c r="P75" s="35"/>
      <c r="Q75" s="33"/>
      <c r="R75" s="34"/>
      <c r="S75" s="34"/>
      <c r="T75" s="33"/>
    </row>
    <row r="76" spans="1:20" s="23" customFormat="1">
      <c r="A76" s="23" t="s">
        <v>2</v>
      </c>
      <c r="B76" s="189">
        <v>636800</v>
      </c>
      <c r="C76" s="189">
        <v>682600</v>
      </c>
      <c r="P76" s="33"/>
      <c r="Q76" s="33"/>
      <c r="R76" s="34"/>
      <c r="S76" s="34"/>
      <c r="T76" s="33"/>
    </row>
    <row r="77" spans="1:20" s="23" customFormat="1">
      <c r="A77" s="23" t="s">
        <v>504</v>
      </c>
      <c r="B77" s="189">
        <v>1036400</v>
      </c>
      <c r="C77" s="189">
        <v>1167600</v>
      </c>
      <c r="P77" s="33"/>
      <c r="Q77" s="33"/>
      <c r="R77" s="34"/>
      <c r="S77" s="34"/>
      <c r="T77" s="33"/>
    </row>
    <row r="78" spans="1:20" s="23" customFormat="1">
      <c r="A78" s="23" t="s">
        <v>505</v>
      </c>
      <c r="B78" s="189">
        <v>20400</v>
      </c>
      <c r="C78" s="189">
        <v>24600</v>
      </c>
      <c r="P78" s="33"/>
      <c r="Q78" s="33"/>
      <c r="R78" s="34"/>
      <c r="S78" s="34"/>
      <c r="T78" s="33"/>
    </row>
    <row r="79" spans="1:20" s="23" customFormat="1">
      <c r="A79" s="23" t="s">
        <v>506</v>
      </c>
      <c r="B79" s="189">
        <v>667300</v>
      </c>
      <c r="C79" s="189">
        <v>707100</v>
      </c>
      <c r="P79" s="33"/>
      <c r="Q79" s="33"/>
      <c r="R79" s="34"/>
      <c r="S79" s="34"/>
      <c r="T79" s="33"/>
    </row>
    <row r="80" spans="1:20" s="23" customFormat="1">
      <c r="A80" s="23" t="s">
        <v>3</v>
      </c>
      <c r="B80" s="189">
        <v>192400</v>
      </c>
      <c r="C80" s="189">
        <v>194200</v>
      </c>
      <c r="P80" s="33"/>
      <c r="Q80" s="33"/>
      <c r="R80" s="34"/>
      <c r="S80" s="34"/>
      <c r="T80" s="33"/>
    </row>
    <row r="81" spans="1:20" s="23" customFormat="1">
      <c r="A81" s="23" t="s">
        <v>1</v>
      </c>
      <c r="B81" s="189">
        <v>-5743000</v>
      </c>
      <c r="C81" s="189">
        <v>-6691700</v>
      </c>
      <c r="P81" s="33"/>
      <c r="Q81" s="33"/>
      <c r="R81" s="34"/>
      <c r="S81" s="34"/>
      <c r="T81" s="33"/>
    </row>
    <row r="82" spans="1:20" s="23" customFormat="1">
      <c r="B82" s="196">
        <f>SUM(B76:B81)</f>
        <v>-3189700</v>
      </c>
      <c r="C82" s="196">
        <f>SUM(C76:C81)</f>
        <v>-3915600</v>
      </c>
      <c r="L82" s="9"/>
      <c r="P82" s="33"/>
      <c r="Q82" s="33"/>
      <c r="R82" s="33"/>
      <c r="S82" s="9"/>
      <c r="T82" s="33"/>
    </row>
    <row r="83" spans="1:20" s="23" customFormat="1">
      <c r="C83" s="195"/>
      <c r="L83" s="9"/>
      <c r="P83" s="33"/>
      <c r="Q83" s="33"/>
      <c r="R83" s="33"/>
      <c r="S83" s="9"/>
      <c r="T83" s="33"/>
    </row>
    <row r="84" spans="1:20" s="23" customFormat="1">
      <c r="A84" s="22" t="s">
        <v>42</v>
      </c>
      <c r="B84" s="22"/>
      <c r="C84" s="189"/>
      <c r="L84" s="9"/>
      <c r="P84" s="33"/>
      <c r="Q84" s="33"/>
      <c r="R84" s="33"/>
      <c r="S84" s="9"/>
      <c r="T84" s="33"/>
    </row>
    <row r="85" spans="1:20" s="23" customFormat="1">
      <c r="A85" s="23" t="s">
        <v>2</v>
      </c>
      <c r="B85" s="189">
        <v>0</v>
      </c>
      <c r="C85" s="189">
        <v>0</v>
      </c>
      <c r="L85" s="9"/>
      <c r="P85" s="33"/>
      <c r="Q85" s="33"/>
      <c r="R85" s="33"/>
      <c r="S85" s="9"/>
      <c r="T85" s="33"/>
    </row>
    <row r="86" spans="1:20" s="23" customFormat="1">
      <c r="A86" s="23" t="s">
        <v>504</v>
      </c>
      <c r="B86" s="189">
        <v>4600</v>
      </c>
      <c r="C86" s="189">
        <v>10200</v>
      </c>
      <c r="L86" s="9"/>
      <c r="P86" s="33"/>
      <c r="Q86" s="33"/>
      <c r="R86" s="33"/>
      <c r="S86" s="9"/>
      <c r="T86" s="33"/>
    </row>
    <row r="87" spans="1:20" s="23" customFormat="1">
      <c r="A87" s="23" t="s">
        <v>505</v>
      </c>
      <c r="B87" s="189">
        <v>0</v>
      </c>
      <c r="C87" s="189">
        <v>0</v>
      </c>
      <c r="L87" s="9"/>
      <c r="P87" s="33"/>
      <c r="Q87" s="33"/>
      <c r="R87" s="33"/>
      <c r="S87" s="9"/>
      <c r="T87" s="33"/>
    </row>
    <row r="88" spans="1:20" s="23" customFormat="1">
      <c r="A88" s="23" t="s">
        <v>506</v>
      </c>
      <c r="B88" s="189">
        <v>0</v>
      </c>
      <c r="C88" s="189">
        <v>0</v>
      </c>
      <c r="L88" s="9"/>
      <c r="P88" s="33"/>
      <c r="Q88" s="33"/>
      <c r="R88" s="33"/>
      <c r="S88" s="9"/>
      <c r="T88" s="33"/>
    </row>
    <row r="89" spans="1:20" s="23" customFormat="1">
      <c r="A89" s="23" t="s">
        <v>3</v>
      </c>
      <c r="B89" s="189">
        <v>0</v>
      </c>
      <c r="C89" s="189">
        <v>0</v>
      </c>
      <c r="L89" s="9"/>
      <c r="P89" s="33"/>
      <c r="Q89" s="33"/>
      <c r="R89" s="33"/>
      <c r="S89" s="9"/>
      <c r="T89" s="33"/>
    </row>
    <row r="90" spans="1:20" s="23" customFormat="1">
      <c r="A90" s="23" t="s">
        <v>1</v>
      </c>
      <c r="B90" s="189">
        <v>0</v>
      </c>
      <c r="C90" s="189">
        <v>0</v>
      </c>
      <c r="L90" s="9"/>
      <c r="P90" s="33"/>
      <c r="Q90" s="33"/>
      <c r="R90" s="33"/>
      <c r="S90" s="9"/>
      <c r="T90" s="33"/>
    </row>
    <row r="91" spans="1:20" s="23" customFormat="1">
      <c r="B91" s="196">
        <f>SUM(B85:B90)</f>
        <v>4600</v>
      </c>
      <c r="C91" s="196">
        <f>SUM(C85:C90)</f>
        <v>10200</v>
      </c>
      <c r="L91" s="9"/>
      <c r="P91" s="33"/>
      <c r="Q91" s="33"/>
      <c r="R91" s="33"/>
      <c r="S91" s="9"/>
      <c r="T91" s="33"/>
    </row>
    <row r="92" spans="1:20" s="23" customFormat="1">
      <c r="C92" s="189"/>
      <c r="L92" s="9"/>
      <c r="P92" s="33"/>
      <c r="Q92" s="33"/>
      <c r="R92" s="33"/>
      <c r="S92" s="9"/>
      <c r="T92" s="33"/>
    </row>
    <row r="93" spans="1:20" s="23" customFormat="1">
      <c r="A93" s="22" t="s">
        <v>43</v>
      </c>
      <c r="B93" s="22"/>
      <c r="C93" s="189"/>
      <c r="L93" s="9"/>
      <c r="P93" s="33"/>
      <c r="Q93" s="33"/>
      <c r="R93" s="33"/>
      <c r="S93" s="9"/>
      <c r="T93" s="33"/>
    </row>
    <row r="94" spans="1:20" s="23" customFormat="1">
      <c r="A94" s="23" t="s">
        <v>2</v>
      </c>
      <c r="B94" s="189">
        <v>50400</v>
      </c>
      <c r="C94" s="189">
        <v>46000</v>
      </c>
      <c r="L94" s="9"/>
      <c r="P94" s="33"/>
      <c r="Q94" s="33"/>
      <c r="R94" s="33"/>
      <c r="S94" s="9"/>
      <c r="T94" s="33"/>
    </row>
    <row r="95" spans="1:20" s="23" customFormat="1">
      <c r="A95" s="23" t="s">
        <v>504</v>
      </c>
      <c r="B95" s="189">
        <v>351500</v>
      </c>
      <c r="C95" s="189">
        <v>413500</v>
      </c>
      <c r="L95" s="9"/>
      <c r="P95" s="33"/>
      <c r="Q95" s="33"/>
      <c r="R95" s="33"/>
      <c r="S95" s="9"/>
      <c r="T95" s="33"/>
    </row>
    <row r="96" spans="1:20" s="23" customFormat="1">
      <c r="A96" s="23" t="s">
        <v>505</v>
      </c>
      <c r="B96" s="189">
        <v>0</v>
      </c>
      <c r="C96" s="189">
        <v>0</v>
      </c>
      <c r="L96" s="9"/>
      <c r="P96" s="33"/>
      <c r="Q96" s="33"/>
      <c r="R96" s="33"/>
      <c r="S96" s="9"/>
      <c r="T96" s="33"/>
    </row>
    <row r="97" spans="1:20" s="23" customFormat="1">
      <c r="A97" s="23" t="s">
        <v>506</v>
      </c>
      <c r="B97" s="189">
        <v>12900</v>
      </c>
      <c r="C97" s="189">
        <v>14700</v>
      </c>
      <c r="L97" s="9"/>
      <c r="P97" s="33"/>
      <c r="Q97" s="33"/>
      <c r="R97" s="33"/>
      <c r="S97" s="9"/>
      <c r="T97" s="33"/>
    </row>
    <row r="98" spans="1:20" s="23" customFormat="1">
      <c r="A98" s="23" t="s">
        <v>3</v>
      </c>
      <c r="B98" s="189">
        <v>154900</v>
      </c>
      <c r="C98" s="189">
        <v>145800</v>
      </c>
      <c r="L98" s="9"/>
      <c r="P98" s="33"/>
      <c r="Q98" s="33"/>
      <c r="R98" s="33"/>
      <c r="S98" s="9"/>
      <c r="T98" s="33"/>
    </row>
    <row r="99" spans="1:20" s="23" customFormat="1">
      <c r="A99" s="23" t="s">
        <v>1</v>
      </c>
      <c r="B99" s="189">
        <v>-29800</v>
      </c>
      <c r="C99" s="189">
        <v>-32900</v>
      </c>
      <c r="L99" s="9"/>
      <c r="P99" s="33"/>
      <c r="Q99" s="33"/>
      <c r="R99" s="33"/>
      <c r="S99" s="9"/>
      <c r="T99" s="33"/>
    </row>
    <row r="100" spans="1:20" s="23" customFormat="1">
      <c r="B100" s="196">
        <f>SUM(B94:B99)</f>
        <v>539900</v>
      </c>
      <c r="C100" s="196">
        <f>SUM(C94:C99)</f>
        <v>587100</v>
      </c>
      <c r="L100" s="9"/>
      <c r="P100" s="33"/>
      <c r="Q100" s="33"/>
      <c r="R100" s="33"/>
      <c r="S100" s="9"/>
      <c r="T100" s="33"/>
    </row>
    <row r="101" spans="1:20" s="23" customFormat="1">
      <c r="C101" s="189"/>
      <c r="L101" s="9"/>
      <c r="P101" s="33"/>
      <c r="Q101" s="33"/>
      <c r="R101" s="33"/>
      <c r="S101" s="9"/>
      <c r="T101" s="33"/>
    </row>
    <row r="102" spans="1:20" s="23" customFormat="1">
      <c r="A102" s="22" t="s">
        <v>44</v>
      </c>
      <c r="B102" s="22"/>
      <c r="C102" s="189"/>
      <c r="L102" s="9"/>
      <c r="P102" s="33"/>
      <c r="Q102" s="33"/>
      <c r="R102" s="33"/>
      <c r="S102" s="9"/>
      <c r="T102" s="33"/>
    </row>
    <row r="103" spans="1:20" s="23" customFormat="1">
      <c r="A103" s="23" t="s">
        <v>2</v>
      </c>
      <c r="B103" s="189">
        <v>70700</v>
      </c>
      <c r="C103" s="189">
        <v>75900</v>
      </c>
      <c r="L103" s="9"/>
      <c r="P103" s="33"/>
      <c r="Q103" s="33"/>
      <c r="R103" s="33"/>
      <c r="S103" s="9"/>
      <c r="T103" s="33"/>
    </row>
    <row r="104" spans="1:20" s="23" customFormat="1">
      <c r="A104" s="23" t="s">
        <v>504</v>
      </c>
      <c r="B104" s="189">
        <v>0</v>
      </c>
      <c r="C104" s="189">
        <v>400</v>
      </c>
      <c r="L104" s="9"/>
      <c r="P104" s="33"/>
      <c r="Q104" s="33"/>
      <c r="R104" s="33"/>
      <c r="S104" s="9"/>
      <c r="T104" s="33"/>
    </row>
    <row r="105" spans="1:20" s="23" customFormat="1">
      <c r="A105" s="23" t="s">
        <v>505</v>
      </c>
      <c r="B105" s="189">
        <v>0</v>
      </c>
      <c r="C105" s="189">
        <v>0</v>
      </c>
      <c r="L105" s="9"/>
      <c r="P105" s="33"/>
      <c r="Q105" s="33"/>
      <c r="R105" s="33"/>
      <c r="S105" s="9"/>
      <c r="T105" s="33"/>
    </row>
    <row r="106" spans="1:20" s="23" customFormat="1">
      <c r="A106" s="23" t="s">
        <v>506</v>
      </c>
      <c r="B106" s="189">
        <v>6000</v>
      </c>
      <c r="C106" s="189">
        <v>4700</v>
      </c>
      <c r="L106" s="9"/>
      <c r="P106" s="33"/>
      <c r="Q106" s="33"/>
      <c r="R106" s="33"/>
      <c r="S106" s="9"/>
      <c r="T106" s="33"/>
    </row>
    <row r="107" spans="1:20" s="23" customFormat="1">
      <c r="A107" s="23" t="s">
        <v>3</v>
      </c>
      <c r="B107" s="189">
        <v>500</v>
      </c>
      <c r="C107" s="189">
        <v>400</v>
      </c>
      <c r="L107" s="9"/>
      <c r="P107" s="33"/>
      <c r="Q107" s="33"/>
      <c r="R107" s="33"/>
      <c r="S107" s="9"/>
      <c r="T107" s="33"/>
    </row>
    <row r="108" spans="1:20" s="23" customFormat="1">
      <c r="A108" s="23" t="s">
        <v>1</v>
      </c>
      <c r="B108" s="189">
        <v>0</v>
      </c>
      <c r="C108" s="189">
        <v>0</v>
      </c>
      <c r="L108" s="9"/>
      <c r="P108" s="33"/>
      <c r="Q108" s="33"/>
      <c r="R108" s="33"/>
      <c r="S108" s="9"/>
      <c r="T108" s="33"/>
    </row>
    <row r="109" spans="1:20" s="23" customFormat="1">
      <c r="B109" s="196">
        <f>SUM(B103:B108)</f>
        <v>77200</v>
      </c>
      <c r="C109" s="196">
        <f>SUM(C103:C108)</f>
        <v>81400</v>
      </c>
      <c r="L109" s="9"/>
      <c r="P109" s="33"/>
      <c r="Q109" s="33"/>
      <c r="R109" s="33"/>
      <c r="S109" s="9"/>
      <c r="T109" s="33"/>
    </row>
    <row r="110" spans="1:20" s="23" customFormat="1">
      <c r="A110" s="20"/>
      <c r="B110" s="20"/>
      <c r="C110" s="195"/>
      <c r="L110" s="9"/>
      <c r="P110" s="33"/>
      <c r="Q110" s="33"/>
      <c r="R110" s="33"/>
      <c r="S110" s="9"/>
      <c r="T110" s="33"/>
    </row>
    <row r="111" spans="1:20" s="23" customFormat="1">
      <c r="A111" s="29" t="s">
        <v>84</v>
      </c>
      <c r="B111" s="29"/>
      <c r="C111" s="195"/>
      <c r="L111" s="9"/>
      <c r="P111" s="33"/>
      <c r="Q111" s="33"/>
      <c r="R111" s="33"/>
      <c r="S111" s="9"/>
      <c r="T111" s="33"/>
    </row>
    <row r="112" spans="1:20" s="23" customFormat="1">
      <c r="A112" s="23" t="s">
        <v>2</v>
      </c>
      <c r="B112" s="189">
        <v>10900</v>
      </c>
      <c r="C112" s="189">
        <v>11700</v>
      </c>
      <c r="L112" s="9"/>
      <c r="P112" s="33"/>
      <c r="Q112" s="33"/>
      <c r="R112" s="33"/>
      <c r="S112" s="9"/>
      <c r="T112" s="33"/>
    </row>
    <row r="113" spans="1:20" s="23" customFormat="1">
      <c r="A113" s="23" t="s">
        <v>504</v>
      </c>
      <c r="B113" s="189">
        <v>0</v>
      </c>
      <c r="C113" s="189">
        <v>0</v>
      </c>
      <c r="L113" s="9"/>
      <c r="P113" s="33"/>
      <c r="Q113" s="33"/>
      <c r="R113" s="33"/>
      <c r="S113" s="9"/>
      <c r="T113" s="33"/>
    </row>
    <row r="114" spans="1:20" s="23" customFormat="1">
      <c r="A114" s="23" t="s">
        <v>505</v>
      </c>
      <c r="B114" s="189">
        <v>0</v>
      </c>
      <c r="C114" s="189">
        <v>0</v>
      </c>
      <c r="L114" s="9"/>
      <c r="P114" s="33"/>
      <c r="Q114" s="33"/>
      <c r="R114" s="33"/>
      <c r="S114" s="9"/>
      <c r="T114" s="33"/>
    </row>
    <row r="115" spans="1:20" s="23" customFormat="1">
      <c r="A115" s="23" t="s">
        <v>506</v>
      </c>
      <c r="B115" s="189">
        <v>200</v>
      </c>
      <c r="C115" s="189">
        <v>600</v>
      </c>
      <c r="L115" s="9"/>
      <c r="P115" s="33"/>
      <c r="Q115" s="33"/>
      <c r="R115" s="33"/>
      <c r="S115" s="9"/>
      <c r="T115" s="33"/>
    </row>
    <row r="116" spans="1:20" s="23" customFormat="1">
      <c r="A116" s="23" t="s">
        <v>3</v>
      </c>
      <c r="B116" s="189">
        <v>0</v>
      </c>
      <c r="C116" s="189">
        <v>0</v>
      </c>
      <c r="L116" s="9"/>
      <c r="P116" s="33"/>
      <c r="Q116" s="33"/>
      <c r="R116" s="33"/>
      <c r="S116" s="9"/>
      <c r="T116" s="33"/>
    </row>
    <row r="117" spans="1:20" s="23" customFormat="1">
      <c r="A117" s="23" t="s">
        <v>1</v>
      </c>
      <c r="B117" s="189">
        <v>0</v>
      </c>
      <c r="C117" s="189">
        <v>0</v>
      </c>
      <c r="L117" s="9"/>
      <c r="P117" s="33"/>
      <c r="Q117" s="33"/>
      <c r="R117" s="33"/>
      <c r="S117" s="9"/>
      <c r="T117" s="33"/>
    </row>
    <row r="118" spans="1:20" s="23" customFormat="1">
      <c r="B118" s="196">
        <f>SUM(B112:B117)</f>
        <v>11100</v>
      </c>
      <c r="C118" s="196">
        <f>SUM(C112:C117)</f>
        <v>12300</v>
      </c>
      <c r="L118" s="9"/>
      <c r="P118" s="33"/>
      <c r="Q118" s="33"/>
      <c r="R118" s="33"/>
      <c r="S118" s="9"/>
      <c r="T118" s="33"/>
    </row>
    <row r="119" spans="1:20" s="23" customFormat="1">
      <c r="C119" s="189"/>
      <c r="L119" s="9"/>
      <c r="P119" s="33"/>
      <c r="Q119" s="33"/>
      <c r="R119" s="33"/>
      <c r="S119" s="9"/>
      <c r="T119" s="33"/>
    </row>
    <row r="120" spans="1:20" s="23" customFormat="1">
      <c r="A120" s="29" t="s">
        <v>111</v>
      </c>
      <c r="B120" s="29"/>
      <c r="C120" s="195"/>
      <c r="L120" s="9"/>
      <c r="P120" s="33"/>
      <c r="Q120" s="33"/>
      <c r="R120" s="33"/>
      <c r="S120" s="9"/>
      <c r="T120" s="33"/>
    </row>
    <row r="121" spans="1:20" s="23" customFormat="1">
      <c r="A121" s="23" t="s">
        <v>2</v>
      </c>
      <c r="B121" s="189">
        <v>2</v>
      </c>
      <c r="C121" s="189">
        <v>1600</v>
      </c>
      <c r="L121" s="9"/>
      <c r="P121" s="33"/>
      <c r="Q121" s="33"/>
      <c r="R121" s="33"/>
      <c r="S121" s="9"/>
      <c r="T121" s="33"/>
    </row>
    <row r="122" spans="1:20" s="23" customFormat="1">
      <c r="A122" s="23" t="s">
        <v>504</v>
      </c>
      <c r="B122" s="189">
        <v>0</v>
      </c>
      <c r="C122" s="189">
        <v>0</v>
      </c>
      <c r="L122" s="9"/>
      <c r="P122" s="33"/>
      <c r="Q122" s="33"/>
      <c r="R122" s="33"/>
      <c r="S122" s="9"/>
      <c r="T122" s="33"/>
    </row>
    <row r="123" spans="1:20" s="23" customFormat="1">
      <c r="A123" s="23" t="s">
        <v>505</v>
      </c>
      <c r="B123" s="189">
        <v>0</v>
      </c>
      <c r="C123" s="189">
        <v>0</v>
      </c>
      <c r="L123" s="9"/>
      <c r="P123" s="33"/>
      <c r="Q123" s="33"/>
      <c r="R123" s="33"/>
      <c r="S123" s="9"/>
      <c r="T123" s="33"/>
    </row>
    <row r="124" spans="1:20" s="23" customFormat="1">
      <c r="A124" s="23" t="s">
        <v>506</v>
      </c>
      <c r="B124" s="189">
        <v>0</v>
      </c>
      <c r="C124" s="189">
        <v>0</v>
      </c>
      <c r="L124" s="9"/>
      <c r="P124" s="33"/>
      <c r="Q124" s="33"/>
      <c r="R124" s="33"/>
      <c r="S124" s="9"/>
      <c r="T124" s="33"/>
    </row>
    <row r="125" spans="1:20" s="23" customFormat="1">
      <c r="A125" s="23" t="s">
        <v>3</v>
      </c>
      <c r="B125" s="189">
        <v>0</v>
      </c>
      <c r="C125" s="189">
        <v>0</v>
      </c>
      <c r="L125" s="9"/>
      <c r="P125" s="33"/>
      <c r="Q125" s="33"/>
      <c r="R125" s="33"/>
      <c r="S125" s="9"/>
      <c r="T125" s="33"/>
    </row>
    <row r="126" spans="1:20" s="23" customFormat="1">
      <c r="A126" s="23" t="s">
        <v>1</v>
      </c>
      <c r="B126" s="189">
        <v>0</v>
      </c>
      <c r="C126" s="189">
        <v>0</v>
      </c>
      <c r="L126" s="9"/>
      <c r="P126" s="33"/>
      <c r="Q126" s="33"/>
      <c r="R126" s="33"/>
      <c r="S126" s="9"/>
      <c r="T126" s="33"/>
    </row>
    <row r="127" spans="1:20" s="23" customFormat="1">
      <c r="B127" s="196">
        <f>SUM(B121:B126)</f>
        <v>2</v>
      </c>
      <c r="C127" s="196">
        <f>SUM(C121:C126)</f>
        <v>1600</v>
      </c>
      <c r="L127" s="9"/>
      <c r="P127" s="33"/>
      <c r="Q127" s="33"/>
      <c r="R127" s="33"/>
      <c r="S127" s="9"/>
      <c r="T127" s="33"/>
    </row>
    <row r="128" spans="1:20" s="23" customFormat="1">
      <c r="C128" s="189"/>
      <c r="L128" s="9"/>
      <c r="P128" s="33"/>
      <c r="Q128" s="33"/>
      <c r="R128" s="33"/>
      <c r="S128" s="9"/>
      <c r="T128" s="33"/>
    </row>
    <row r="129" spans="1:20" s="23" customFormat="1">
      <c r="C129" s="189"/>
      <c r="L129" s="9"/>
      <c r="P129" s="33"/>
      <c r="Q129" s="33"/>
      <c r="R129" s="33"/>
      <c r="S129" s="9"/>
      <c r="T129" s="33"/>
    </row>
    <row r="130" spans="1:20" s="23" customFormat="1" ht="34.5" customHeight="1">
      <c r="A130" s="81"/>
      <c r="B130" s="206"/>
      <c r="C130" s="198"/>
      <c r="L130" s="9"/>
      <c r="P130" s="33"/>
      <c r="Q130" s="33"/>
      <c r="R130" s="33"/>
      <c r="S130" s="9"/>
      <c r="T130" s="33"/>
    </row>
    <row r="131" spans="1:20" ht="15.75">
      <c r="I131" s="32"/>
      <c r="J131" s="35"/>
      <c r="K131" s="33"/>
      <c r="L131" s="34"/>
      <c r="P131" s="33"/>
      <c r="Q131" s="33"/>
      <c r="R131" s="33"/>
      <c r="S131" s="34"/>
      <c r="T131" s="33"/>
    </row>
    <row r="132" spans="1:20">
      <c r="I132" s="33"/>
      <c r="J132" s="33"/>
      <c r="K132" s="33"/>
      <c r="L132" s="34"/>
      <c r="P132" s="35"/>
      <c r="Q132" s="33"/>
      <c r="R132" s="34"/>
      <c r="S132" s="34"/>
      <c r="T132" s="33"/>
    </row>
    <row r="133" spans="1:20">
      <c r="I133" s="33"/>
      <c r="J133" s="33"/>
      <c r="K133" s="33"/>
      <c r="L133" s="34"/>
      <c r="P133" s="33"/>
      <c r="Q133" s="33"/>
      <c r="R133" s="34"/>
      <c r="S133" s="34"/>
      <c r="T133" s="33"/>
    </row>
    <row r="134" spans="1:20">
      <c r="I134" s="33"/>
      <c r="J134" s="33"/>
      <c r="K134" s="33"/>
      <c r="L134" s="34"/>
      <c r="P134" s="33"/>
      <c r="Q134" s="33"/>
      <c r="R134" s="34"/>
      <c r="S134" s="34"/>
      <c r="T134" s="33"/>
    </row>
    <row r="135" spans="1:20">
      <c r="I135" s="33"/>
      <c r="J135" s="33"/>
      <c r="K135" s="33"/>
      <c r="L135" s="34"/>
      <c r="P135" s="33"/>
      <c r="Q135" s="33"/>
      <c r="R135" s="34"/>
      <c r="S135" s="34"/>
      <c r="T135" s="33"/>
    </row>
    <row r="136" spans="1:20">
      <c r="I136" s="33"/>
      <c r="J136" s="33"/>
      <c r="K136" s="33"/>
      <c r="L136" s="9"/>
      <c r="P136" s="33"/>
      <c r="Q136" s="33"/>
      <c r="R136" s="34"/>
      <c r="S136" s="34"/>
      <c r="T136" s="33"/>
    </row>
    <row r="137" spans="1:20" s="23" customFormat="1">
      <c r="C137" s="189"/>
      <c r="I137" s="33"/>
      <c r="J137" s="33"/>
      <c r="K137" s="33"/>
      <c r="L137" s="9"/>
      <c r="P137" s="33"/>
      <c r="Q137" s="33"/>
      <c r="R137" s="33"/>
      <c r="S137" s="9"/>
      <c r="T137" s="33"/>
    </row>
    <row r="138" spans="1:20" s="23" customFormat="1">
      <c r="C138" s="189"/>
      <c r="I138" s="35"/>
      <c r="J138" s="33"/>
      <c r="K138" s="33"/>
      <c r="L138" s="9"/>
      <c r="P138" s="33"/>
      <c r="Q138" s="33"/>
      <c r="R138" s="33"/>
      <c r="S138" s="34"/>
      <c r="T138" s="33"/>
    </row>
    <row r="139" spans="1:20" s="23" customFormat="1">
      <c r="C139" s="189"/>
      <c r="I139" s="35"/>
      <c r="J139" s="33"/>
      <c r="K139" s="33"/>
      <c r="L139" s="9"/>
      <c r="P139" s="35"/>
      <c r="Q139" s="33"/>
      <c r="R139" s="34"/>
      <c r="S139" s="34"/>
      <c r="T139" s="33"/>
    </row>
    <row r="140" spans="1:20" s="23" customFormat="1">
      <c r="C140" s="189"/>
      <c r="I140" s="35"/>
      <c r="J140" s="33"/>
      <c r="K140" s="33"/>
      <c r="L140" s="34"/>
      <c r="P140" s="33"/>
      <c r="Q140" s="33"/>
      <c r="R140" s="34"/>
      <c r="S140" s="34"/>
      <c r="T140" s="33"/>
    </row>
    <row r="141" spans="1:20" s="23" customFormat="1">
      <c r="C141" s="189"/>
      <c r="I141" s="35"/>
      <c r="J141" s="33"/>
      <c r="K141" s="33"/>
      <c r="L141" s="34"/>
      <c r="P141" s="33"/>
      <c r="Q141" s="33"/>
      <c r="R141" s="34"/>
      <c r="S141" s="34"/>
      <c r="T141" s="33"/>
    </row>
    <row r="142" spans="1:20" s="23" customFormat="1">
      <c r="C142" s="189"/>
      <c r="I142" s="35"/>
      <c r="J142" s="33"/>
      <c r="K142" s="33"/>
      <c r="L142" s="34"/>
      <c r="P142" s="33"/>
      <c r="Q142" s="33"/>
      <c r="R142" s="34"/>
      <c r="S142" s="34"/>
      <c r="T142" s="33"/>
    </row>
    <row r="143" spans="1:20" s="23" customFormat="1">
      <c r="C143" s="189"/>
      <c r="I143" s="35"/>
      <c r="J143" s="33"/>
      <c r="K143" s="33"/>
      <c r="L143" s="34"/>
      <c r="P143" s="33"/>
      <c r="Q143" s="33"/>
      <c r="R143" s="34"/>
      <c r="S143" s="34"/>
      <c r="T143" s="33"/>
    </row>
    <row r="144" spans="1:20" s="23" customFormat="1">
      <c r="C144" s="189"/>
      <c r="I144" s="35"/>
      <c r="J144" s="33"/>
      <c r="K144" s="33"/>
      <c r="L144" s="34"/>
      <c r="P144" s="33"/>
      <c r="Q144" s="33"/>
      <c r="R144" s="33"/>
      <c r="S144" s="9"/>
      <c r="T144" s="33"/>
    </row>
    <row r="145" spans="3:20" s="23" customFormat="1">
      <c r="C145" s="189"/>
      <c r="I145" s="35"/>
      <c r="J145" s="33"/>
      <c r="K145" s="33"/>
      <c r="L145" s="9"/>
      <c r="P145" s="33"/>
      <c r="Q145" s="33"/>
      <c r="R145" s="33"/>
      <c r="S145" s="34"/>
      <c r="T145" s="33"/>
    </row>
    <row r="146" spans="3:20" s="23" customFormat="1">
      <c r="C146" s="189"/>
      <c r="I146" s="35"/>
      <c r="J146" s="33"/>
      <c r="K146" s="33"/>
      <c r="L146" s="9"/>
      <c r="P146" s="35"/>
      <c r="Q146" s="33"/>
      <c r="R146" s="34"/>
      <c r="S146" s="34"/>
      <c r="T146" s="33"/>
    </row>
    <row r="147" spans="3:20" s="23" customFormat="1">
      <c r="C147" s="189"/>
      <c r="I147" s="35"/>
      <c r="J147" s="33"/>
      <c r="K147" s="33"/>
      <c r="L147" s="34"/>
      <c r="P147" s="33"/>
      <c r="Q147" s="33"/>
      <c r="R147" s="34"/>
      <c r="S147" s="34"/>
      <c r="T147" s="33"/>
    </row>
    <row r="148" spans="3:20" s="23" customFormat="1">
      <c r="C148" s="189"/>
      <c r="I148" s="35"/>
      <c r="J148" s="33"/>
      <c r="K148" s="33"/>
      <c r="L148" s="34"/>
      <c r="P148" s="33"/>
      <c r="Q148" s="33"/>
      <c r="R148" s="34"/>
      <c r="S148" s="34"/>
      <c r="T148" s="33"/>
    </row>
    <row r="149" spans="3:20" s="23" customFormat="1">
      <c r="C149" s="189"/>
      <c r="I149" s="35"/>
      <c r="J149" s="33"/>
      <c r="K149" s="33"/>
      <c r="L149" s="34"/>
      <c r="P149" s="33"/>
      <c r="Q149" s="33"/>
      <c r="R149" s="34"/>
      <c r="S149" s="34"/>
      <c r="T149" s="33"/>
    </row>
    <row r="150" spans="3:20" s="23" customFormat="1">
      <c r="C150" s="189"/>
      <c r="I150" s="35"/>
      <c r="J150" s="33"/>
      <c r="K150" s="33"/>
      <c r="L150" s="34"/>
      <c r="P150" s="33"/>
      <c r="Q150" s="33"/>
      <c r="R150" s="34"/>
      <c r="S150" s="34"/>
      <c r="T150" s="33"/>
    </row>
    <row r="151" spans="3:20" s="23" customFormat="1">
      <c r="C151" s="189"/>
      <c r="I151" s="35"/>
      <c r="J151" s="33"/>
      <c r="K151" s="33"/>
      <c r="L151" s="34"/>
      <c r="P151" s="33"/>
      <c r="Q151" s="33"/>
      <c r="R151" s="33"/>
      <c r="S151" s="9"/>
      <c r="T151" s="33"/>
    </row>
    <row r="152" spans="3:20" s="23" customFormat="1">
      <c r="C152" s="189"/>
      <c r="I152" s="35"/>
      <c r="J152" s="33"/>
      <c r="K152" s="33"/>
      <c r="L152" s="9"/>
      <c r="P152" s="33"/>
      <c r="Q152" s="33"/>
      <c r="R152" s="33"/>
      <c r="S152" s="9"/>
      <c r="T152" s="33"/>
    </row>
    <row r="153" spans="3:20" s="23" customFormat="1">
      <c r="C153" s="189"/>
      <c r="I153" s="33"/>
      <c r="J153" s="33"/>
      <c r="K153" s="33"/>
      <c r="L153" s="9"/>
      <c r="P153" s="35"/>
      <c r="Q153" s="33"/>
      <c r="R153" s="33"/>
      <c r="S153" s="9"/>
      <c r="T153" s="33"/>
    </row>
    <row r="154" spans="3:20" s="23" customFormat="1">
      <c r="C154" s="189"/>
      <c r="I154" s="33"/>
      <c r="J154" s="33"/>
      <c r="K154" s="33"/>
      <c r="L154" s="9"/>
      <c r="P154" s="35"/>
      <c r="Q154" s="33"/>
      <c r="R154" s="34"/>
      <c r="S154" s="34"/>
      <c r="T154" s="33"/>
    </row>
    <row r="155" spans="3:20" ht="15.75">
      <c r="I155" s="32"/>
      <c r="J155" s="35"/>
      <c r="K155" s="33"/>
      <c r="L155" s="34"/>
      <c r="P155" s="35"/>
      <c r="Q155" s="33"/>
      <c r="R155" s="34"/>
      <c r="S155" s="34"/>
      <c r="T155" s="33"/>
    </row>
    <row r="156" spans="3:20">
      <c r="I156" s="33"/>
      <c r="J156" s="33"/>
      <c r="K156" s="33"/>
      <c r="L156" s="34"/>
      <c r="P156" s="35"/>
      <c r="Q156" s="33"/>
      <c r="R156" s="34"/>
      <c r="S156" s="34"/>
      <c r="T156" s="33"/>
    </row>
    <row r="157" spans="3:20">
      <c r="I157" s="33"/>
      <c r="J157" s="33"/>
      <c r="K157" s="33"/>
      <c r="L157" s="34"/>
      <c r="P157" s="33"/>
      <c r="Q157" s="33"/>
      <c r="R157" s="34"/>
      <c r="S157" s="34"/>
      <c r="T157" s="33"/>
    </row>
    <row r="158" spans="3:20">
      <c r="I158" s="33"/>
      <c r="J158" s="33"/>
      <c r="K158" s="33"/>
      <c r="L158" s="34"/>
      <c r="P158" s="33"/>
      <c r="Q158" s="33"/>
      <c r="R158" s="33"/>
      <c r="S158" s="9"/>
      <c r="T158" s="33"/>
    </row>
    <row r="159" spans="3:20">
      <c r="I159" s="33"/>
      <c r="J159" s="33"/>
      <c r="K159" s="33"/>
      <c r="L159" s="34"/>
      <c r="P159" s="33"/>
      <c r="Q159" s="33"/>
      <c r="R159" s="33"/>
      <c r="S159" s="33"/>
      <c r="T159" s="33"/>
    </row>
    <row r="160" spans="3:20">
      <c r="I160" s="33"/>
      <c r="J160" s="33"/>
      <c r="K160" s="33"/>
      <c r="L160" s="9"/>
      <c r="P160" s="33"/>
      <c r="Q160" s="33"/>
      <c r="R160" s="33"/>
      <c r="S160" s="33"/>
      <c r="T160" s="33"/>
    </row>
    <row r="161" spans="3:19">
      <c r="I161" s="33"/>
      <c r="J161" s="33"/>
      <c r="K161" s="33"/>
      <c r="L161" s="9"/>
    </row>
    <row r="162" spans="3:19">
      <c r="I162" s="35"/>
      <c r="J162" s="33"/>
      <c r="K162" s="33"/>
      <c r="L162" s="9"/>
    </row>
    <row r="163" spans="3:19" s="23" customFormat="1">
      <c r="C163" s="189"/>
      <c r="I163" s="35"/>
      <c r="J163" s="33"/>
      <c r="K163" s="33"/>
      <c r="L163" s="9"/>
      <c r="P163" s="3"/>
      <c r="Q163" s="3"/>
      <c r="R163" s="3"/>
      <c r="S163" s="3"/>
    </row>
    <row r="164" spans="3:19" s="23" customFormat="1">
      <c r="C164" s="189"/>
      <c r="I164" s="35"/>
      <c r="J164" s="33"/>
      <c r="K164" s="33"/>
      <c r="L164" s="34"/>
      <c r="P164" s="3"/>
      <c r="Q164" s="3"/>
      <c r="R164" s="3"/>
      <c r="S164" s="3"/>
    </row>
    <row r="165" spans="3:19" s="23" customFormat="1">
      <c r="C165" s="189"/>
      <c r="I165" s="35"/>
      <c r="J165" s="33"/>
      <c r="K165" s="33"/>
      <c r="L165" s="34"/>
      <c r="P165" s="3"/>
      <c r="Q165" s="3"/>
      <c r="R165" s="3"/>
      <c r="S165" s="3"/>
    </row>
    <row r="166" spans="3:19" s="23" customFormat="1">
      <c r="C166" s="189"/>
      <c r="I166" s="35"/>
      <c r="J166" s="33"/>
      <c r="K166" s="33"/>
      <c r="L166" s="34"/>
      <c r="P166" s="3"/>
      <c r="Q166" s="3"/>
      <c r="R166" s="3"/>
      <c r="S166" s="3"/>
    </row>
    <row r="167" spans="3:19" s="23" customFormat="1">
      <c r="C167" s="189"/>
      <c r="I167" s="35"/>
      <c r="J167" s="33"/>
      <c r="K167" s="33"/>
      <c r="L167" s="34"/>
      <c r="P167" s="3"/>
      <c r="Q167" s="3"/>
      <c r="R167" s="3"/>
      <c r="S167" s="3"/>
    </row>
    <row r="168" spans="3:19" s="23" customFormat="1">
      <c r="C168" s="189"/>
      <c r="I168" s="35"/>
      <c r="J168" s="33"/>
      <c r="K168" s="33"/>
      <c r="L168" s="34"/>
      <c r="P168" s="3"/>
      <c r="Q168" s="3"/>
      <c r="R168" s="3"/>
      <c r="S168" s="3"/>
    </row>
    <row r="169" spans="3:19" s="23" customFormat="1">
      <c r="C169" s="189"/>
      <c r="I169" s="35"/>
      <c r="J169" s="33"/>
      <c r="K169" s="33"/>
      <c r="L169" s="9"/>
      <c r="P169" s="3"/>
      <c r="Q169" s="3"/>
      <c r="R169" s="3"/>
      <c r="S169" s="3"/>
    </row>
    <row r="170" spans="3:19" s="23" customFormat="1">
      <c r="C170" s="189"/>
      <c r="I170" s="35"/>
      <c r="J170" s="33"/>
      <c r="K170" s="33"/>
      <c r="L170" s="9"/>
      <c r="P170" s="3"/>
      <c r="Q170" s="3"/>
      <c r="R170" s="3"/>
      <c r="S170" s="3"/>
    </row>
    <row r="171" spans="3:19" s="23" customFormat="1">
      <c r="C171" s="189"/>
      <c r="I171" s="35"/>
      <c r="J171" s="33"/>
      <c r="K171" s="33"/>
      <c r="L171" s="34"/>
      <c r="P171" s="3"/>
      <c r="Q171" s="3"/>
      <c r="R171" s="3"/>
      <c r="S171" s="3"/>
    </row>
    <row r="172" spans="3:19" s="23" customFormat="1">
      <c r="C172" s="189"/>
      <c r="I172" s="35"/>
      <c r="J172" s="33"/>
      <c r="K172" s="33"/>
      <c r="L172" s="34"/>
      <c r="P172" s="3"/>
      <c r="Q172" s="3"/>
      <c r="R172" s="3"/>
      <c r="S172" s="3"/>
    </row>
    <row r="173" spans="3:19" s="23" customFormat="1">
      <c r="C173" s="189"/>
      <c r="I173" s="35"/>
      <c r="J173" s="33"/>
      <c r="K173" s="33"/>
      <c r="L173" s="34"/>
    </row>
    <row r="174" spans="3:19" s="23" customFormat="1">
      <c r="C174" s="189"/>
      <c r="I174" s="35"/>
      <c r="J174" s="33"/>
      <c r="K174" s="33"/>
      <c r="L174" s="34"/>
    </row>
    <row r="175" spans="3:19" s="23" customFormat="1">
      <c r="C175" s="189"/>
      <c r="I175" s="35"/>
      <c r="J175" s="33"/>
      <c r="K175" s="33"/>
      <c r="L175" s="34"/>
    </row>
    <row r="176" spans="3:19" s="23" customFormat="1">
      <c r="C176" s="189"/>
      <c r="I176" s="35"/>
      <c r="J176" s="33"/>
      <c r="K176" s="33"/>
      <c r="L176" s="9"/>
    </row>
    <row r="177" spans="3:12" s="23" customFormat="1">
      <c r="C177" s="189"/>
      <c r="I177" s="33"/>
      <c r="J177" s="33"/>
      <c r="K177" s="33"/>
      <c r="L177" s="33"/>
    </row>
    <row r="178" spans="3:12" s="23" customFormat="1">
      <c r="C178" s="195"/>
      <c r="I178" s="33"/>
      <c r="J178" s="33"/>
      <c r="K178" s="33"/>
      <c r="L178" s="33"/>
    </row>
    <row r="179" spans="3:12">
      <c r="I179" s="33"/>
      <c r="J179" s="33"/>
      <c r="K179" s="33"/>
      <c r="L179" s="33"/>
    </row>
    <row r="180" spans="3:12" ht="31.5" customHeight="1">
      <c r="I180" s="33"/>
      <c r="J180" s="33"/>
      <c r="K180" s="33"/>
      <c r="L180" s="33"/>
    </row>
    <row r="181" spans="3:12">
      <c r="I181" s="33"/>
      <c r="J181" s="33"/>
      <c r="K181" s="33"/>
      <c r="L181" s="33"/>
    </row>
    <row r="182" spans="3:12">
      <c r="I182" s="33"/>
      <c r="J182" s="33"/>
      <c r="K182" s="33"/>
      <c r="L182" s="33"/>
    </row>
    <row r="183" spans="3:12">
      <c r="I183" s="33"/>
      <c r="J183" s="33"/>
      <c r="K183" s="33"/>
      <c r="L183" s="33"/>
    </row>
    <row r="184" spans="3:12">
      <c r="I184" s="33"/>
      <c r="J184" s="33"/>
      <c r="K184" s="33"/>
      <c r="L184" s="33"/>
    </row>
    <row r="185" spans="3:12">
      <c r="I185" s="33"/>
      <c r="J185" s="33"/>
      <c r="K185" s="33"/>
      <c r="L185" s="33"/>
    </row>
    <row r="186" spans="3:12">
      <c r="I186" s="33"/>
      <c r="J186" s="33"/>
      <c r="K186" s="33"/>
      <c r="L186" s="33"/>
    </row>
    <row r="187" spans="3:12">
      <c r="I187" s="33"/>
      <c r="J187" s="33"/>
      <c r="K187" s="33"/>
      <c r="L187" s="33"/>
    </row>
    <row r="188" spans="3:12">
      <c r="I188" s="33"/>
      <c r="J188" s="33"/>
      <c r="K188" s="33"/>
      <c r="L188" s="33"/>
    </row>
    <row r="189" spans="3:12">
      <c r="I189" s="33"/>
      <c r="J189" s="33"/>
      <c r="K189" s="33"/>
      <c r="L189" s="33"/>
    </row>
    <row r="190" spans="3:12">
      <c r="I190" s="33"/>
      <c r="J190" s="33"/>
      <c r="K190" s="33"/>
      <c r="L190" s="33"/>
    </row>
    <row r="191" spans="3:12">
      <c r="I191" s="33"/>
      <c r="J191" s="33"/>
      <c r="K191" s="33"/>
      <c r="L191" s="33"/>
    </row>
    <row r="192" spans="3:12">
      <c r="I192" s="33"/>
      <c r="J192" s="33"/>
      <c r="K192" s="33"/>
      <c r="L192" s="33"/>
    </row>
    <row r="193" spans="9:12">
      <c r="I193" s="33"/>
      <c r="J193" s="33"/>
      <c r="K193" s="33"/>
      <c r="L193" s="33"/>
    </row>
    <row r="194" spans="9:12" ht="30" customHeight="1">
      <c r="I194" s="33"/>
      <c r="J194" s="33"/>
      <c r="K194" s="33"/>
      <c r="L194" s="33"/>
    </row>
    <row r="195" spans="9:12">
      <c r="I195" s="33"/>
      <c r="J195" s="33"/>
      <c r="K195" s="33"/>
      <c r="L195" s="33"/>
    </row>
    <row r="196" spans="9:12">
      <c r="I196" s="33"/>
      <c r="J196" s="33"/>
      <c r="K196" s="33"/>
      <c r="L196" s="33"/>
    </row>
    <row r="197" spans="9:12">
      <c r="I197" s="33"/>
      <c r="J197" s="33"/>
      <c r="K197" s="33"/>
      <c r="L197" s="33"/>
    </row>
  </sheetData>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5" max="2" man="1"/>
    <brk id="100"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2"/>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89" customWidth="1"/>
    <col min="4" max="16384" width="9.140625" style="3"/>
  </cols>
  <sheetData>
    <row r="1" spans="1:9" ht="38.25" customHeight="1">
      <c r="A1" s="410" t="s">
        <v>503</v>
      </c>
      <c r="B1" s="410"/>
      <c r="C1" s="411"/>
    </row>
    <row r="2" spans="1:9" ht="15.75" customHeight="1"/>
    <row r="3" spans="1:9" ht="34.5" customHeight="1">
      <c r="A3" s="41" t="s">
        <v>502</v>
      </c>
      <c r="B3" s="210"/>
      <c r="C3" s="209"/>
    </row>
    <row r="4" spans="1:9" s="23" customFormat="1" ht="12" customHeight="1">
      <c r="C4" s="189"/>
    </row>
    <row r="5" spans="1:9" ht="21" customHeight="1">
      <c r="A5" s="41"/>
      <c r="B5" s="41"/>
      <c r="C5" s="190"/>
    </row>
    <row r="6" spans="1:9" ht="68.25" customHeight="1">
      <c r="A6" s="23"/>
      <c r="C6" s="199"/>
      <c r="H6" s="31"/>
      <c r="I6" s="4"/>
    </row>
    <row r="7" spans="1:9" ht="15">
      <c r="A7" s="24"/>
      <c r="B7" s="24"/>
      <c r="C7" s="200"/>
      <c r="H7"/>
      <c r="I7" s="4"/>
    </row>
    <row r="8" spans="1:9" ht="15">
      <c r="A8" s="23"/>
      <c r="C8" s="200"/>
      <c r="H8"/>
      <c r="I8" s="4"/>
    </row>
    <row r="9" spans="1:9" ht="15">
      <c r="A9" s="25" t="s">
        <v>120</v>
      </c>
      <c r="B9" s="80"/>
      <c r="C9" s="200"/>
      <c r="H9"/>
    </row>
    <row r="10" spans="1:9" ht="15">
      <c r="A10" s="25" t="s">
        <v>122</v>
      </c>
      <c r="B10" s="80"/>
      <c r="C10" s="200"/>
      <c r="H10"/>
    </row>
    <row r="11" spans="1:9" ht="15">
      <c r="A11" s="26" t="s">
        <v>121</v>
      </c>
      <c r="B11" s="26"/>
      <c r="C11" s="200"/>
      <c r="H11"/>
    </row>
    <row r="12" spans="1:9" ht="15">
      <c r="A12" s="6"/>
      <c r="B12" s="6"/>
      <c r="C12" s="200"/>
      <c r="H12"/>
    </row>
    <row r="13" spans="1:9" s="23" customFormat="1" ht="15">
      <c r="A13" s="6"/>
      <c r="B13" s="207" t="s">
        <v>187</v>
      </c>
      <c r="C13" s="207" t="s">
        <v>514</v>
      </c>
      <c r="H13"/>
    </row>
    <row r="14" spans="1:9">
      <c r="B14" s="192" t="s">
        <v>4</v>
      </c>
      <c r="C14" s="192" t="s">
        <v>4</v>
      </c>
    </row>
    <row r="15" spans="1:9" ht="15.75">
      <c r="A15" s="1" t="s">
        <v>0</v>
      </c>
      <c r="B15" s="1"/>
      <c r="C15" s="200"/>
    </row>
    <row r="16" spans="1:9">
      <c r="A16" s="3" t="s">
        <v>2</v>
      </c>
      <c r="B16" s="189">
        <f t="shared" ref="B16:C21" si="0">B28+B94+B74</f>
        <v>1966000</v>
      </c>
      <c r="C16" s="189">
        <f t="shared" si="0"/>
        <v>2261200</v>
      </c>
      <c r="D16" s="189"/>
    </row>
    <row r="17" spans="1:5" s="23" customFormat="1">
      <c r="A17" s="23" t="s">
        <v>504</v>
      </c>
      <c r="B17" s="189">
        <f t="shared" si="0"/>
        <v>201600</v>
      </c>
      <c r="C17" s="189">
        <f t="shared" si="0"/>
        <v>287000</v>
      </c>
      <c r="D17" s="189"/>
    </row>
    <row r="18" spans="1:5" s="23" customFormat="1">
      <c r="A18" s="23" t="s">
        <v>505</v>
      </c>
      <c r="B18" s="189">
        <f t="shared" si="0"/>
        <v>34700</v>
      </c>
      <c r="C18" s="189">
        <f t="shared" si="0"/>
        <v>36100</v>
      </c>
      <c r="D18" s="189"/>
    </row>
    <row r="19" spans="1:5">
      <c r="A19" s="23" t="s">
        <v>506</v>
      </c>
      <c r="B19" s="189">
        <f t="shared" si="0"/>
        <v>3406400</v>
      </c>
      <c r="C19" s="189">
        <f t="shared" si="0"/>
        <v>2475100</v>
      </c>
      <c r="D19" s="189"/>
      <c r="E19" s="223"/>
    </row>
    <row r="20" spans="1:5">
      <c r="A20" s="3" t="s">
        <v>3</v>
      </c>
      <c r="B20" s="189">
        <f t="shared" si="0"/>
        <v>123300</v>
      </c>
      <c r="C20" s="189">
        <f t="shared" si="0"/>
        <v>73100</v>
      </c>
      <c r="D20" s="189"/>
      <c r="E20" s="223"/>
    </row>
    <row r="21" spans="1:5">
      <c r="A21" s="3" t="s">
        <v>1</v>
      </c>
      <c r="B21" s="189">
        <f t="shared" si="0"/>
        <v>-3347900</v>
      </c>
      <c r="C21" s="189">
        <f t="shared" si="0"/>
        <v>-3533700</v>
      </c>
      <c r="D21" s="189"/>
      <c r="E21" s="223"/>
    </row>
    <row r="22" spans="1:5">
      <c r="A22" s="3" t="s">
        <v>5</v>
      </c>
      <c r="B22" s="196">
        <f>SUM(B16:B21)</f>
        <v>2384100</v>
      </c>
      <c r="C22" s="196">
        <f>SUM(C16:C21)</f>
        <v>1598800</v>
      </c>
      <c r="D22" s="189"/>
    </row>
    <row r="23" spans="1:5" ht="15">
      <c r="C23" s="200"/>
    </row>
    <row r="24" spans="1:5" ht="15">
      <c r="C24" s="200"/>
    </row>
    <row r="25" spans="1:5" ht="15.75">
      <c r="A25" s="1" t="s">
        <v>6</v>
      </c>
      <c r="B25" s="1"/>
      <c r="C25" s="195"/>
    </row>
    <row r="27" spans="1:5" ht="15.75">
      <c r="A27" s="28" t="s">
        <v>25</v>
      </c>
      <c r="B27" s="28"/>
    </row>
    <row r="28" spans="1:5">
      <c r="A28" s="3" t="s">
        <v>2</v>
      </c>
      <c r="B28" s="193">
        <f t="shared" ref="B28:C33" si="1">B38+B47+B56+B65</f>
        <v>1302700</v>
      </c>
      <c r="C28" s="193">
        <f t="shared" si="1"/>
        <v>1534200</v>
      </c>
      <c r="D28" s="193"/>
    </row>
    <row r="29" spans="1:5" s="23" customFormat="1">
      <c r="A29" s="23" t="s">
        <v>504</v>
      </c>
      <c r="B29" s="193">
        <f t="shared" si="1"/>
        <v>198000</v>
      </c>
      <c r="C29" s="193">
        <f t="shared" si="1"/>
        <v>280500</v>
      </c>
      <c r="D29" s="193"/>
    </row>
    <row r="30" spans="1:5" s="23" customFormat="1">
      <c r="A30" s="23" t="s">
        <v>505</v>
      </c>
      <c r="B30" s="193">
        <f t="shared" si="1"/>
        <v>28700</v>
      </c>
      <c r="C30" s="193">
        <f t="shared" si="1"/>
        <v>30800</v>
      </c>
      <c r="D30" s="193"/>
    </row>
    <row r="31" spans="1:5">
      <c r="A31" s="23" t="s">
        <v>506</v>
      </c>
      <c r="B31" s="193">
        <f t="shared" si="1"/>
        <v>3210600</v>
      </c>
      <c r="C31" s="193">
        <f t="shared" si="1"/>
        <v>2214400</v>
      </c>
      <c r="D31" s="193"/>
    </row>
    <row r="32" spans="1:5">
      <c r="A32" s="3" t="s">
        <v>3</v>
      </c>
      <c r="B32" s="193">
        <f t="shared" si="1"/>
        <v>116500</v>
      </c>
      <c r="C32" s="193">
        <f t="shared" si="1"/>
        <v>66800</v>
      </c>
      <c r="D32" s="193"/>
    </row>
    <row r="33" spans="1:4">
      <c r="A33" s="3" t="s">
        <v>1</v>
      </c>
      <c r="B33" s="193">
        <f t="shared" si="1"/>
        <v>-2825800</v>
      </c>
      <c r="C33" s="193">
        <f t="shared" si="1"/>
        <v>-3015500</v>
      </c>
      <c r="D33" s="193"/>
    </row>
    <row r="34" spans="1:4">
      <c r="B34" s="196">
        <f>SUM(B28:B33)</f>
        <v>2030700</v>
      </c>
      <c r="C34" s="196">
        <f>SUM(C28:C33)</f>
        <v>1111200</v>
      </c>
      <c r="D34" s="189"/>
    </row>
    <row r="35" spans="1:4" s="23" customFormat="1">
      <c r="A35" s="22" t="s">
        <v>37</v>
      </c>
      <c r="B35" s="22"/>
      <c r="C35" s="195"/>
    </row>
    <row r="36" spans="1:4" s="23" customFormat="1">
      <c r="A36" s="22"/>
      <c r="B36" s="22"/>
      <c r="C36" s="195"/>
    </row>
    <row r="37" spans="1:4" s="23" customFormat="1">
      <c r="A37" s="22" t="s">
        <v>67</v>
      </c>
      <c r="B37" s="22"/>
      <c r="C37" s="189"/>
    </row>
    <row r="38" spans="1:4" s="23" customFormat="1">
      <c r="A38" s="23" t="s">
        <v>2</v>
      </c>
      <c r="B38" s="189">
        <v>738300</v>
      </c>
      <c r="C38" s="189">
        <v>922400</v>
      </c>
    </row>
    <row r="39" spans="1:4" s="23" customFormat="1">
      <c r="A39" s="23" t="s">
        <v>504</v>
      </c>
      <c r="B39" s="189">
        <v>198000</v>
      </c>
      <c r="C39" s="189">
        <v>274200</v>
      </c>
    </row>
    <row r="40" spans="1:4" s="23" customFormat="1">
      <c r="A40" s="23" t="s">
        <v>505</v>
      </c>
      <c r="B40" s="189">
        <v>13500</v>
      </c>
      <c r="C40" s="189">
        <v>17900</v>
      </c>
    </row>
    <row r="41" spans="1:4" s="23" customFormat="1">
      <c r="A41" s="23" t="s">
        <v>506</v>
      </c>
      <c r="B41" s="193">
        <v>508700</v>
      </c>
      <c r="C41" s="193">
        <v>505700</v>
      </c>
    </row>
    <row r="42" spans="1:4" s="23" customFormat="1">
      <c r="A42" s="23" t="s">
        <v>3</v>
      </c>
      <c r="B42" s="193">
        <v>109600</v>
      </c>
      <c r="C42" s="193">
        <v>63700</v>
      </c>
    </row>
    <row r="43" spans="1:4" s="23" customFormat="1">
      <c r="A43" s="23" t="s">
        <v>1</v>
      </c>
      <c r="B43" s="189">
        <v>-1129800</v>
      </c>
      <c r="C43" s="189">
        <v>-1265100</v>
      </c>
    </row>
    <row r="44" spans="1:4" s="23" customFormat="1">
      <c r="B44" s="196">
        <f>SUM(B38:B43)</f>
        <v>438300</v>
      </c>
      <c r="C44" s="196">
        <f>SUM(C38:C43)</f>
        <v>518800</v>
      </c>
    </row>
    <row r="45" spans="1:4" s="23" customFormat="1">
      <c r="C45" s="195"/>
    </row>
    <row r="46" spans="1:4" s="23" customFormat="1">
      <c r="A46" s="22" t="s">
        <v>85</v>
      </c>
      <c r="B46" s="22"/>
      <c r="C46" s="189"/>
    </row>
    <row r="47" spans="1:4" s="23" customFormat="1">
      <c r="A47" s="23" t="s">
        <v>2</v>
      </c>
      <c r="B47" s="189">
        <v>327800</v>
      </c>
      <c r="C47" s="189">
        <v>362800</v>
      </c>
    </row>
    <row r="48" spans="1:4" s="23" customFormat="1">
      <c r="A48" s="23" t="s">
        <v>504</v>
      </c>
      <c r="B48" s="189">
        <v>0</v>
      </c>
      <c r="C48" s="189">
        <v>3000</v>
      </c>
    </row>
    <row r="49" spans="1:3" s="23" customFormat="1">
      <c r="A49" s="23" t="s">
        <v>505</v>
      </c>
      <c r="B49" s="189">
        <v>9000</v>
      </c>
      <c r="C49" s="189">
        <v>9500</v>
      </c>
    </row>
    <row r="50" spans="1:3" s="23" customFormat="1">
      <c r="A50" s="23" t="s">
        <v>506</v>
      </c>
      <c r="B50" s="193">
        <v>1497900</v>
      </c>
      <c r="C50" s="193">
        <v>1404600</v>
      </c>
    </row>
    <row r="51" spans="1:3" s="23" customFormat="1">
      <c r="A51" s="23" t="s">
        <v>3</v>
      </c>
      <c r="B51" s="193">
        <v>3000</v>
      </c>
      <c r="C51" s="193">
        <v>1700</v>
      </c>
    </row>
    <row r="52" spans="1:3" s="23" customFormat="1">
      <c r="A52" s="23" t="s">
        <v>1</v>
      </c>
      <c r="B52" s="189">
        <v>-1394900</v>
      </c>
      <c r="C52" s="189">
        <v>-1426100</v>
      </c>
    </row>
    <row r="53" spans="1:3" s="23" customFormat="1">
      <c r="B53" s="196">
        <f>SUM(B47:B52)</f>
        <v>442800</v>
      </c>
      <c r="C53" s="196">
        <f>SUM(C47:C52)</f>
        <v>355500</v>
      </c>
    </row>
    <row r="54" spans="1:3" s="23" customFormat="1">
      <c r="C54" s="195"/>
    </row>
    <row r="55" spans="1:3" s="23" customFormat="1">
      <c r="A55" s="22" t="s">
        <v>509</v>
      </c>
      <c r="B55" s="22"/>
      <c r="C55" s="189"/>
    </row>
    <row r="56" spans="1:3" s="23" customFormat="1">
      <c r="A56" s="23" t="s">
        <v>2</v>
      </c>
      <c r="B56" s="189">
        <v>95500</v>
      </c>
      <c r="C56" s="189">
        <v>103100</v>
      </c>
    </row>
    <row r="57" spans="1:3" s="23" customFormat="1">
      <c r="A57" s="23" t="s">
        <v>504</v>
      </c>
      <c r="B57" s="189">
        <v>0</v>
      </c>
      <c r="C57" s="189">
        <v>1700</v>
      </c>
    </row>
    <row r="58" spans="1:3" s="23" customFormat="1">
      <c r="A58" s="23" t="s">
        <v>505</v>
      </c>
      <c r="B58" s="189">
        <v>3800</v>
      </c>
      <c r="C58" s="189">
        <v>2800</v>
      </c>
    </row>
    <row r="59" spans="1:3" s="23" customFormat="1">
      <c r="A59" s="23" t="s">
        <v>506</v>
      </c>
      <c r="B59" s="193">
        <v>284600</v>
      </c>
      <c r="C59" s="193">
        <v>296900</v>
      </c>
    </row>
    <row r="60" spans="1:3" s="23" customFormat="1">
      <c r="A60" s="23" t="s">
        <v>3</v>
      </c>
      <c r="B60" s="193">
        <v>2900</v>
      </c>
      <c r="C60" s="193">
        <v>700</v>
      </c>
    </row>
    <row r="61" spans="1:3" s="23" customFormat="1">
      <c r="A61" s="23" t="s">
        <v>1</v>
      </c>
      <c r="B61" s="189">
        <v>-300000</v>
      </c>
      <c r="C61" s="189">
        <v>-323100</v>
      </c>
    </row>
    <row r="62" spans="1:3" s="23" customFormat="1">
      <c r="B62" s="196">
        <f>SUM(B56:B61)</f>
        <v>86800</v>
      </c>
      <c r="C62" s="196">
        <f>SUM(C56:C61)</f>
        <v>82100</v>
      </c>
    </row>
    <row r="63" spans="1:3" s="23" customFormat="1">
      <c r="C63" s="195"/>
    </row>
    <row r="64" spans="1:3" s="23" customFormat="1">
      <c r="A64" s="22" t="s">
        <v>86</v>
      </c>
      <c r="B64" s="22"/>
      <c r="C64" s="189"/>
    </row>
    <row r="65" spans="1:4" s="23" customFormat="1">
      <c r="A65" s="23" t="s">
        <v>2</v>
      </c>
      <c r="B65" s="189">
        <v>141100</v>
      </c>
      <c r="C65" s="189">
        <v>145900</v>
      </c>
    </row>
    <row r="66" spans="1:4" s="23" customFormat="1">
      <c r="A66" s="23" t="s">
        <v>504</v>
      </c>
      <c r="B66" s="189">
        <v>0</v>
      </c>
      <c r="C66" s="189">
        <v>1600</v>
      </c>
    </row>
    <row r="67" spans="1:4" s="23" customFormat="1">
      <c r="A67" s="23" t="s">
        <v>505</v>
      </c>
      <c r="B67" s="189">
        <v>2400</v>
      </c>
      <c r="C67" s="189">
        <v>600</v>
      </c>
    </row>
    <row r="68" spans="1:4" s="23" customFormat="1">
      <c r="A68" s="23" t="s">
        <v>506</v>
      </c>
      <c r="B68" s="193">
        <v>919400</v>
      </c>
      <c r="C68" s="193">
        <v>7200</v>
      </c>
    </row>
    <row r="69" spans="1:4" s="23" customFormat="1">
      <c r="A69" s="23" t="s">
        <v>3</v>
      </c>
      <c r="B69" s="193">
        <v>1000</v>
      </c>
      <c r="C69" s="193">
        <v>700</v>
      </c>
    </row>
    <row r="70" spans="1:4" s="23" customFormat="1">
      <c r="A70" s="23" t="s">
        <v>1</v>
      </c>
      <c r="B70" s="189">
        <v>-1100</v>
      </c>
      <c r="C70" s="189">
        <v>-1200</v>
      </c>
    </row>
    <row r="71" spans="1:4" s="23" customFormat="1">
      <c r="B71" s="196">
        <f>SUM(B65:B70)</f>
        <v>1062800</v>
      </c>
      <c r="C71" s="196">
        <f>SUM(C65:C70)</f>
        <v>154800</v>
      </c>
    </row>
    <row r="72" spans="1:4" s="23" customFormat="1">
      <c r="C72" s="195"/>
    </row>
    <row r="73" spans="1:4" s="23" customFormat="1" ht="15.75">
      <c r="A73" s="28" t="s">
        <v>105</v>
      </c>
      <c r="B73" s="28"/>
      <c r="C73" s="189"/>
    </row>
    <row r="74" spans="1:4" s="23" customFormat="1">
      <c r="A74" s="23" t="s">
        <v>2</v>
      </c>
      <c r="B74" s="193">
        <f t="shared" ref="B74:C76" si="2">B84</f>
        <v>339200</v>
      </c>
      <c r="C74" s="193">
        <f t="shared" si="2"/>
        <v>362500</v>
      </c>
      <c r="D74" s="193"/>
    </row>
    <row r="75" spans="1:4" s="23" customFormat="1">
      <c r="A75" s="23" t="s">
        <v>504</v>
      </c>
      <c r="B75" s="193">
        <f t="shared" si="2"/>
        <v>0</v>
      </c>
      <c r="C75" s="193">
        <f t="shared" si="2"/>
        <v>1100</v>
      </c>
      <c r="D75" s="193"/>
    </row>
    <row r="76" spans="1:4" s="23" customFormat="1">
      <c r="A76" s="23" t="s">
        <v>505</v>
      </c>
      <c r="B76" s="193">
        <f t="shared" si="2"/>
        <v>1400</v>
      </c>
      <c r="C76" s="193">
        <f t="shared" si="2"/>
        <v>1400</v>
      </c>
      <c r="D76" s="193"/>
    </row>
    <row r="77" spans="1:4" s="23" customFormat="1">
      <c r="A77" s="23" t="s">
        <v>506</v>
      </c>
      <c r="B77" s="193">
        <f t="shared" ref="B77:C79" si="3">B87</f>
        <v>99800</v>
      </c>
      <c r="C77" s="193">
        <f t="shared" si="3"/>
        <v>107600</v>
      </c>
      <c r="D77" s="193"/>
    </row>
    <row r="78" spans="1:4" s="23" customFormat="1">
      <c r="A78" s="23" t="s">
        <v>3</v>
      </c>
      <c r="B78" s="193">
        <f t="shared" si="3"/>
        <v>2700</v>
      </c>
      <c r="C78" s="193">
        <f t="shared" si="3"/>
        <v>2200</v>
      </c>
      <c r="D78" s="193"/>
    </row>
    <row r="79" spans="1:4" s="23" customFormat="1">
      <c r="A79" s="23" t="s">
        <v>1</v>
      </c>
      <c r="B79" s="193">
        <f t="shared" si="3"/>
        <v>-47500</v>
      </c>
      <c r="C79" s="193">
        <f t="shared" si="3"/>
        <v>-52300</v>
      </c>
      <c r="D79" s="193"/>
    </row>
    <row r="80" spans="1:4" s="23" customFormat="1">
      <c r="B80" s="196">
        <f>SUM(B74:B79)</f>
        <v>395600</v>
      </c>
      <c r="C80" s="196">
        <f>SUM(C74:C79)</f>
        <v>422500</v>
      </c>
      <c r="D80" s="189"/>
    </row>
    <row r="81" spans="1:4" s="23" customFormat="1">
      <c r="A81" s="22" t="s">
        <v>37</v>
      </c>
      <c r="B81" s="22"/>
      <c r="C81" s="195"/>
    </row>
    <row r="82" spans="1:4" s="23" customFormat="1">
      <c r="A82" s="22"/>
      <c r="B82" s="22"/>
      <c r="C82" s="195"/>
    </row>
    <row r="83" spans="1:4" s="23" customFormat="1">
      <c r="A83" s="22" t="s">
        <v>74</v>
      </c>
      <c r="B83" s="22"/>
      <c r="C83" s="189"/>
    </row>
    <row r="84" spans="1:4" s="23" customFormat="1">
      <c r="A84" s="23" t="s">
        <v>2</v>
      </c>
      <c r="B84" s="189">
        <v>339200</v>
      </c>
      <c r="C84" s="189">
        <v>362500</v>
      </c>
    </row>
    <row r="85" spans="1:4" s="23" customFormat="1">
      <c r="A85" s="23" t="s">
        <v>504</v>
      </c>
      <c r="B85" s="189">
        <v>0</v>
      </c>
      <c r="C85" s="189">
        <v>1100</v>
      </c>
    </row>
    <row r="86" spans="1:4" s="23" customFormat="1">
      <c r="A86" s="23" t="s">
        <v>505</v>
      </c>
      <c r="B86" s="189">
        <v>1400</v>
      </c>
      <c r="C86" s="189">
        <v>1400</v>
      </c>
    </row>
    <row r="87" spans="1:4" s="23" customFormat="1">
      <c r="A87" s="23" t="s">
        <v>506</v>
      </c>
      <c r="B87" s="193">
        <v>99800</v>
      </c>
      <c r="C87" s="193">
        <v>107600</v>
      </c>
    </row>
    <row r="88" spans="1:4" s="23" customFormat="1">
      <c r="A88" s="23" t="s">
        <v>3</v>
      </c>
      <c r="B88" s="193">
        <v>2700</v>
      </c>
      <c r="C88" s="193">
        <v>2200</v>
      </c>
    </row>
    <row r="89" spans="1:4" s="23" customFormat="1">
      <c r="A89" s="23" t="s">
        <v>1</v>
      </c>
      <c r="B89" s="189">
        <v>-47500</v>
      </c>
      <c r="C89" s="189">
        <v>-52300</v>
      </c>
    </row>
    <row r="90" spans="1:4" s="23" customFormat="1">
      <c r="B90" s="196">
        <f>SUM(B84:B89)</f>
        <v>395600</v>
      </c>
      <c r="C90" s="196">
        <f>SUM(C84:C89)</f>
        <v>422500</v>
      </c>
    </row>
    <row r="91" spans="1:4" s="23" customFormat="1">
      <c r="C91" s="195"/>
    </row>
    <row r="93" spans="1:4" s="23" customFormat="1" ht="15.75">
      <c r="A93" s="28" t="s">
        <v>113</v>
      </c>
      <c r="B93" s="28"/>
      <c r="C93" s="189"/>
    </row>
    <row r="94" spans="1:4" s="23" customFormat="1">
      <c r="A94" s="23" t="s">
        <v>2</v>
      </c>
      <c r="B94" s="193">
        <f t="shared" ref="B94:C99" si="4">B104+B113+B122</f>
        <v>324100</v>
      </c>
      <c r="C94" s="193">
        <f t="shared" si="4"/>
        <v>364500</v>
      </c>
      <c r="D94" s="193"/>
    </row>
    <row r="95" spans="1:4" s="23" customFormat="1">
      <c r="A95" s="23" t="s">
        <v>504</v>
      </c>
      <c r="B95" s="193">
        <f t="shared" si="4"/>
        <v>3600</v>
      </c>
      <c r="C95" s="193">
        <f t="shared" si="4"/>
        <v>5400</v>
      </c>
      <c r="D95" s="193"/>
    </row>
    <row r="96" spans="1:4" s="23" customFormat="1">
      <c r="A96" s="23" t="s">
        <v>505</v>
      </c>
      <c r="B96" s="193">
        <f t="shared" si="4"/>
        <v>4600</v>
      </c>
      <c r="C96" s="193">
        <f t="shared" si="4"/>
        <v>3900</v>
      </c>
      <c r="D96" s="193"/>
    </row>
    <row r="97" spans="1:4" s="23" customFormat="1">
      <c r="A97" s="23" t="s">
        <v>506</v>
      </c>
      <c r="B97" s="193">
        <f t="shared" si="4"/>
        <v>96000</v>
      </c>
      <c r="C97" s="193">
        <f t="shared" si="4"/>
        <v>153100</v>
      </c>
      <c r="D97" s="193"/>
    </row>
    <row r="98" spans="1:4" s="23" customFormat="1">
      <c r="A98" s="23" t="s">
        <v>3</v>
      </c>
      <c r="B98" s="193">
        <f t="shared" si="4"/>
        <v>4100</v>
      </c>
      <c r="C98" s="193">
        <f t="shared" si="4"/>
        <v>4100</v>
      </c>
      <c r="D98" s="193"/>
    </row>
    <row r="99" spans="1:4" s="23" customFormat="1">
      <c r="A99" s="23" t="s">
        <v>1</v>
      </c>
      <c r="B99" s="193">
        <f t="shared" si="4"/>
        <v>-474600</v>
      </c>
      <c r="C99" s="193">
        <f t="shared" si="4"/>
        <v>-465900</v>
      </c>
      <c r="D99" s="193"/>
    </row>
    <row r="100" spans="1:4" s="23" customFormat="1">
      <c r="B100" s="196">
        <f>SUM(B94:B99)</f>
        <v>-42200</v>
      </c>
      <c r="C100" s="196">
        <f>SUM(C94:C99)</f>
        <v>65100</v>
      </c>
      <c r="D100" s="189"/>
    </row>
    <row r="101" spans="1:4" s="23" customFormat="1">
      <c r="A101" s="22" t="s">
        <v>37</v>
      </c>
      <c r="B101" s="22"/>
      <c r="C101" s="195"/>
    </row>
    <row r="102" spans="1:4" s="23" customFormat="1">
      <c r="A102" s="22"/>
      <c r="B102" s="22"/>
      <c r="C102" s="195"/>
    </row>
    <row r="103" spans="1:4" s="23" customFormat="1">
      <c r="A103" s="22" t="s">
        <v>112</v>
      </c>
      <c r="B103" s="22"/>
      <c r="C103" s="189"/>
    </row>
    <row r="104" spans="1:4" s="23" customFormat="1">
      <c r="A104" s="23" t="s">
        <v>2</v>
      </c>
      <c r="B104" s="189">
        <v>44100</v>
      </c>
      <c r="C104" s="189">
        <v>68500</v>
      </c>
    </row>
    <row r="105" spans="1:4" s="23" customFormat="1">
      <c r="A105" s="23" t="s">
        <v>504</v>
      </c>
      <c r="B105" s="189">
        <v>0</v>
      </c>
      <c r="C105" s="189">
        <v>100</v>
      </c>
    </row>
    <row r="106" spans="1:4" s="23" customFormat="1">
      <c r="A106" s="23" t="s">
        <v>505</v>
      </c>
      <c r="B106" s="189">
        <v>0</v>
      </c>
      <c r="C106" s="189">
        <v>600</v>
      </c>
    </row>
    <row r="107" spans="1:4" s="23" customFormat="1">
      <c r="A107" s="23" t="s">
        <v>506</v>
      </c>
      <c r="B107" s="193">
        <v>23300</v>
      </c>
      <c r="C107" s="193">
        <f>24800+30000</f>
        <v>54800</v>
      </c>
    </row>
    <row r="108" spans="1:4" s="23" customFormat="1">
      <c r="A108" s="23" t="s">
        <v>3</v>
      </c>
      <c r="B108" s="193">
        <v>300</v>
      </c>
      <c r="C108" s="193">
        <v>300</v>
      </c>
    </row>
    <row r="109" spans="1:4" s="23" customFormat="1">
      <c r="A109" s="23" t="s">
        <v>1</v>
      </c>
      <c r="B109" s="189">
        <v>0</v>
      </c>
      <c r="C109" s="189">
        <v>0</v>
      </c>
    </row>
    <row r="110" spans="1:4" s="23" customFormat="1">
      <c r="B110" s="196">
        <f>SUM(B104:B109)</f>
        <v>67700</v>
      </c>
      <c r="C110" s="196">
        <f>SUM(C104:C109)</f>
        <v>124300</v>
      </c>
    </row>
    <row r="111" spans="1:4" s="23" customFormat="1">
      <c r="C111" s="195"/>
    </row>
    <row r="112" spans="1:4" s="23" customFormat="1">
      <c r="A112" s="22" t="s">
        <v>72</v>
      </c>
      <c r="B112" s="22"/>
      <c r="C112" s="189"/>
    </row>
    <row r="113" spans="1:3" s="23" customFormat="1">
      <c r="A113" s="23" t="s">
        <v>2</v>
      </c>
      <c r="B113" s="189">
        <v>248300</v>
      </c>
      <c r="C113" s="189">
        <v>271000</v>
      </c>
    </row>
    <row r="114" spans="1:3" s="23" customFormat="1">
      <c r="A114" s="23" t="s">
        <v>504</v>
      </c>
      <c r="B114" s="189">
        <v>0</v>
      </c>
      <c r="C114" s="189">
        <v>900</v>
      </c>
    </row>
    <row r="115" spans="1:3" s="23" customFormat="1">
      <c r="A115" s="23" t="s">
        <v>505</v>
      </c>
      <c r="B115" s="189">
        <v>3800</v>
      </c>
      <c r="C115" s="189">
        <v>3000</v>
      </c>
    </row>
    <row r="116" spans="1:3" s="23" customFormat="1">
      <c r="A116" s="23" t="s">
        <v>506</v>
      </c>
      <c r="B116" s="193">
        <v>40900</v>
      </c>
      <c r="C116" s="193">
        <v>44600</v>
      </c>
    </row>
    <row r="117" spans="1:3" s="23" customFormat="1">
      <c r="A117" s="23" t="s">
        <v>3</v>
      </c>
      <c r="B117" s="193">
        <v>2200</v>
      </c>
      <c r="C117" s="193">
        <v>1500</v>
      </c>
    </row>
    <row r="118" spans="1:3" s="23" customFormat="1">
      <c r="A118" s="23" t="s">
        <v>1</v>
      </c>
      <c r="B118" s="189">
        <v>-440500</v>
      </c>
      <c r="C118" s="189">
        <v>-445900</v>
      </c>
    </row>
    <row r="119" spans="1:3" s="23" customFormat="1">
      <c r="B119" s="196">
        <f>SUM(B113:B118)</f>
        <v>-145300</v>
      </c>
      <c r="C119" s="196">
        <f>SUM(C113:C118)</f>
        <v>-124900</v>
      </c>
    </row>
    <row r="120" spans="1:3" s="23" customFormat="1">
      <c r="C120" s="195"/>
    </row>
    <row r="121" spans="1:3" s="23" customFormat="1">
      <c r="A121" s="22" t="s">
        <v>73</v>
      </c>
      <c r="B121" s="22"/>
      <c r="C121" s="189"/>
    </row>
    <row r="122" spans="1:3" s="23" customFormat="1">
      <c r="A122" s="23" t="s">
        <v>2</v>
      </c>
      <c r="B122" s="189">
        <v>31700</v>
      </c>
      <c r="C122" s="189">
        <v>25000</v>
      </c>
    </row>
    <row r="123" spans="1:3" s="23" customFormat="1">
      <c r="A123" s="23" t="s">
        <v>504</v>
      </c>
      <c r="B123" s="189">
        <v>3600</v>
      </c>
      <c r="C123" s="189">
        <v>4400</v>
      </c>
    </row>
    <row r="124" spans="1:3" s="23" customFormat="1">
      <c r="A124" s="23" t="s">
        <v>505</v>
      </c>
      <c r="B124" s="189">
        <v>800</v>
      </c>
      <c r="C124" s="189">
        <v>300</v>
      </c>
    </row>
    <row r="125" spans="1:3">
      <c r="A125" s="23" t="s">
        <v>506</v>
      </c>
      <c r="B125" s="193">
        <v>31800</v>
      </c>
      <c r="C125" s="193">
        <v>53700</v>
      </c>
    </row>
    <row r="126" spans="1:3">
      <c r="A126" s="23" t="s">
        <v>3</v>
      </c>
      <c r="B126" s="193">
        <v>1600</v>
      </c>
      <c r="C126" s="193">
        <v>2300</v>
      </c>
    </row>
    <row r="127" spans="1:3">
      <c r="A127" s="23" t="s">
        <v>1</v>
      </c>
      <c r="B127" s="189">
        <v>-34100</v>
      </c>
      <c r="C127" s="189">
        <v>-20000</v>
      </c>
    </row>
    <row r="128" spans="1:3">
      <c r="A128" s="23"/>
      <c r="B128" s="196">
        <f>SUM(B122:B127)</f>
        <v>35400</v>
      </c>
      <c r="C128" s="196">
        <f>SUM(C122:C127)</f>
        <v>65700</v>
      </c>
    </row>
    <row r="132" spans="1:3" ht="28.5" customHeight="1">
      <c r="A132" s="81"/>
      <c r="B132" s="206"/>
      <c r="C132" s="198"/>
    </row>
  </sheetData>
  <mergeCells count="1">
    <mergeCell ref="A1:C1"/>
  </mergeCells>
  <pageMargins left="0.70866141732283472" right="0.70866141732283472" top="0.74803149606299213" bottom="0.74803149606299213" header="0.31496062992125984" footer="0.31496062992125984"/>
  <pageSetup paperSize="9" scale="95" orientation="portrait" r:id="rId1"/>
  <rowBreaks count="2" manualBreakCount="2">
    <brk id="45" max="2" man="1"/>
    <brk id="91" max="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zoomScaleNormal="100" zoomScaleSheetLayoutView="100" workbookViewId="0">
      <selection sqref="A1:C1"/>
    </sheetView>
  </sheetViews>
  <sheetFormatPr defaultColWidth="9.140625" defaultRowHeight="12.75"/>
  <cols>
    <col min="1" max="1" width="53.7109375" style="3" customWidth="1"/>
    <col min="2" max="2" width="9.5703125" style="23" customWidth="1"/>
    <col min="3" max="3" width="9.85546875" style="189" customWidth="1"/>
    <col min="4" max="16384" width="9.140625" style="3"/>
  </cols>
  <sheetData>
    <row r="1" spans="1:11" ht="39.75" customHeight="1">
      <c r="A1" s="410" t="s">
        <v>499</v>
      </c>
      <c r="B1" s="410"/>
      <c r="C1" s="411"/>
    </row>
    <row r="2" spans="1:11" ht="6.75" customHeight="1"/>
    <row r="3" spans="1:11" ht="33" customHeight="1">
      <c r="A3" s="41" t="s">
        <v>101</v>
      </c>
      <c r="B3" s="210"/>
      <c r="C3" s="209"/>
    </row>
    <row r="4" spans="1:11" ht="21" customHeight="1">
      <c r="C4" s="190"/>
    </row>
    <row r="5" spans="1:11" ht="68.25" customHeight="1">
      <c r="A5" s="21"/>
      <c r="B5" s="21"/>
      <c r="C5" s="191"/>
      <c r="I5" s="4"/>
      <c r="K5" s="31"/>
    </row>
    <row r="6" spans="1:11" ht="15">
      <c r="A6"/>
      <c r="B6"/>
      <c r="I6" s="4"/>
      <c r="K6"/>
    </row>
    <row r="7" spans="1:11" ht="15">
      <c r="A7"/>
      <c r="B7"/>
      <c r="I7" s="4"/>
      <c r="K7"/>
    </row>
    <row r="8" spans="1:11" ht="15">
      <c r="A8" t="s">
        <v>98</v>
      </c>
      <c r="B8"/>
      <c r="K8"/>
    </row>
    <row r="9" spans="1:11" ht="15">
      <c r="A9" t="s">
        <v>99</v>
      </c>
      <c r="B9"/>
      <c r="K9"/>
    </row>
    <row r="10" spans="1:11" ht="15">
      <c r="A10" s="15" t="s">
        <v>100</v>
      </c>
      <c r="B10" s="15"/>
      <c r="K10"/>
    </row>
    <row r="11" spans="1:11" ht="15">
      <c r="K11"/>
    </row>
    <row r="12" spans="1:11" s="23" customFormat="1" ht="15">
      <c r="B12" s="207" t="s">
        <v>187</v>
      </c>
      <c r="C12" s="207" t="s">
        <v>514</v>
      </c>
      <c r="K12"/>
    </row>
    <row r="13" spans="1:11" ht="15">
      <c r="B13" s="192" t="s">
        <v>4</v>
      </c>
      <c r="C13" s="192" t="s">
        <v>4</v>
      </c>
      <c r="H13" s="13"/>
    </row>
    <row r="14" spans="1:11" ht="15.75">
      <c r="A14" s="1" t="s">
        <v>0</v>
      </c>
      <c r="B14" s="1"/>
    </row>
    <row r="15" spans="1:11">
      <c r="A15" s="3" t="s">
        <v>2</v>
      </c>
      <c r="B15" s="193">
        <f t="shared" ref="B15:C20" si="0">B27+B83+B130</f>
        <v>6621200</v>
      </c>
      <c r="C15" s="193">
        <f t="shared" si="0"/>
        <v>7586000</v>
      </c>
      <c r="D15" s="193"/>
    </row>
    <row r="16" spans="1:11" s="23" customFormat="1">
      <c r="A16" s="23" t="s">
        <v>504</v>
      </c>
      <c r="B16" s="193">
        <f t="shared" si="0"/>
        <v>618100</v>
      </c>
      <c r="C16" s="193">
        <f t="shared" si="0"/>
        <v>539700</v>
      </c>
      <c r="D16" s="193"/>
    </row>
    <row r="17" spans="1:4" s="23" customFormat="1">
      <c r="A17" s="23" t="s">
        <v>505</v>
      </c>
      <c r="B17" s="193">
        <f t="shared" si="0"/>
        <v>1368300</v>
      </c>
      <c r="C17" s="193">
        <f t="shared" si="0"/>
        <v>1635600</v>
      </c>
      <c r="D17" s="193"/>
    </row>
    <row r="18" spans="1:4">
      <c r="A18" s="23" t="s">
        <v>506</v>
      </c>
      <c r="B18" s="193">
        <f t="shared" si="0"/>
        <v>3109800</v>
      </c>
      <c r="C18" s="193">
        <f t="shared" si="0"/>
        <v>3353600</v>
      </c>
      <c r="D18" s="193"/>
    </row>
    <row r="19" spans="1:4">
      <c r="A19" s="3" t="s">
        <v>3</v>
      </c>
      <c r="B19" s="193">
        <f t="shared" si="0"/>
        <v>562000</v>
      </c>
      <c r="C19" s="193">
        <f t="shared" si="0"/>
        <v>1221600</v>
      </c>
      <c r="D19" s="193"/>
    </row>
    <row r="20" spans="1:4">
      <c r="A20" s="3" t="s">
        <v>1</v>
      </c>
      <c r="B20" s="193">
        <f t="shared" si="0"/>
        <v>-5127100</v>
      </c>
      <c r="C20" s="193">
        <f t="shared" si="0"/>
        <v>-6120600</v>
      </c>
      <c r="D20" s="193"/>
    </row>
    <row r="21" spans="1:4" ht="13.5" thickBot="1">
      <c r="A21" s="3" t="s">
        <v>5</v>
      </c>
      <c r="B21" s="194">
        <f>SUM(B15:B20)</f>
        <v>7152300</v>
      </c>
      <c r="C21" s="194">
        <f>SUM(C15:C20)</f>
        <v>8215900</v>
      </c>
      <c r="D21" s="189"/>
    </row>
    <row r="22" spans="1:4" ht="13.5" thickTop="1">
      <c r="C22" s="195"/>
    </row>
    <row r="23" spans="1:4">
      <c r="C23" s="195"/>
    </row>
    <row r="24" spans="1:4" ht="15.75">
      <c r="A24" s="1" t="s">
        <v>6</v>
      </c>
      <c r="B24" s="1"/>
      <c r="C24" s="195"/>
    </row>
    <row r="26" spans="1:4" s="23" customFormat="1" ht="15.75">
      <c r="A26" s="28" t="s">
        <v>16</v>
      </c>
      <c r="B26" s="28"/>
      <c r="C26" s="189"/>
    </row>
    <row r="27" spans="1:4">
      <c r="A27" s="3" t="s">
        <v>2</v>
      </c>
      <c r="B27" s="193">
        <f t="shared" ref="B27:C32" si="1">B38+B47+B56+B65+B74</f>
        <v>1350500</v>
      </c>
      <c r="C27" s="193">
        <f t="shared" si="1"/>
        <v>1411800</v>
      </c>
      <c r="D27" s="193"/>
    </row>
    <row r="28" spans="1:4" s="23" customFormat="1">
      <c r="A28" s="23" t="s">
        <v>504</v>
      </c>
      <c r="B28" s="193">
        <f t="shared" si="1"/>
        <v>310700</v>
      </c>
      <c r="C28" s="193">
        <f t="shared" si="1"/>
        <v>325300</v>
      </c>
      <c r="D28" s="193"/>
    </row>
    <row r="29" spans="1:4" s="23" customFormat="1">
      <c r="A29" s="23" t="s">
        <v>505</v>
      </c>
      <c r="B29" s="193">
        <f t="shared" si="1"/>
        <v>49500</v>
      </c>
      <c r="C29" s="193">
        <f t="shared" si="1"/>
        <v>41200</v>
      </c>
      <c r="D29" s="193"/>
    </row>
    <row r="30" spans="1:4">
      <c r="A30" s="23" t="s">
        <v>506</v>
      </c>
      <c r="B30" s="193">
        <f t="shared" si="1"/>
        <v>594500</v>
      </c>
      <c r="C30" s="193">
        <f t="shared" si="1"/>
        <v>515700</v>
      </c>
      <c r="D30" s="193"/>
    </row>
    <row r="31" spans="1:4">
      <c r="A31" s="3" t="s">
        <v>3</v>
      </c>
      <c r="B31" s="193">
        <f t="shared" si="1"/>
        <v>73200</v>
      </c>
      <c r="C31" s="193">
        <f t="shared" si="1"/>
        <v>68200</v>
      </c>
      <c r="D31" s="193"/>
    </row>
    <row r="32" spans="1:4">
      <c r="A32" s="3" t="s">
        <v>1</v>
      </c>
      <c r="B32" s="193">
        <f t="shared" si="1"/>
        <v>-1071300</v>
      </c>
      <c r="C32" s="193">
        <f t="shared" si="1"/>
        <v>-1143300</v>
      </c>
      <c r="D32" s="193"/>
    </row>
    <row r="33" spans="1:4">
      <c r="B33" s="196">
        <f>SUM(B27:B32)</f>
        <v>1307100</v>
      </c>
      <c r="C33" s="196">
        <f>SUM(C27:C32)</f>
        <v>1218900</v>
      </c>
      <c r="D33" s="189"/>
    </row>
    <row r="34" spans="1:4" s="23" customFormat="1">
      <c r="C34" s="195"/>
    </row>
    <row r="35" spans="1:4" s="23" customFormat="1">
      <c r="A35" s="22" t="s">
        <v>37</v>
      </c>
      <c r="B35" s="22"/>
      <c r="C35" s="195"/>
    </row>
    <row r="36" spans="1:4" s="23" customFormat="1">
      <c r="A36" s="22"/>
      <c r="B36" s="22"/>
      <c r="C36" s="195"/>
    </row>
    <row r="37" spans="1:4" s="23" customFormat="1">
      <c r="A37" s="22" t="s">
        <v>68</v>
      </c>
      <c r="B37" s="22"/>
      <c r="C37" s="189"/>
    </row>
    <row r="38" spans="1:4" s="23" customFormat="1">
      <c r="A38" s="23" t="s">
        <v>2</v>
      </c>
      <c r="B38" s="189">
        <v>422800</v>
      </c>
      <c r="C38" s="189">
        <v>453000</v>
      </c>
    </row>
    <row r="39" spans="1:4" s="23" customFormat="1">
      <c r="A39" s="23" t="s">
        <v>504</v>
      </c>
      <c r="B39" s="189">
        <v>0</v>
      </c>
      <c r="C39" s="189">
        <v>1900</v>
      </c>
    </row>
    <row r="40" spans="1:4" s="23" customFormat="1">
      <c r="A40" s="23" t="s">
        <v>505</v>
      </c>
      <c r="B40" s="189">
        <v>21800</v>
      </c>
      <c r="C40" s="189">
        <v>17600</v>
      </c>
    </row>
    <row r="41" spans="1:4" s="23" customFormat="1">
      <c r="A41" s="23" t="s">
        <v>506</v>
      </c>
      <c r="B41" s="193">
        <v>40100</v>
      </c>
      <c r="C41" s="193">
        <v>42800</v>
      </c>
    </row>
    <row r="42" spans="1:4" s="23" customFormat="1">
      <c r="A42" s="23" t="s">
        <v>3</v>
      </c>
      <c r="B42" s="193">
        <v>2900</v>
      </c>
      <c r="C42" s="193">
        <v>2400</v>
      </c>
    </row>
    <row r="43" spans="1:4" s="23" customFormat="1">
      <c r="A43" s="23" t="s">
        <v>1</v>
      </c>
      <c r="B43" s="189">
        <v>-424000</v>
      </c>
      <c r="C43" s="189">
        <v>-466800</v>
      </c>
    </row>
    <row r="44" spans="1:4" s="23" customFormat="1">
      <c r="B44" s="196">
        <f>SUM(B38:B43)</f>
        <v>63600</v>
      </c>
      <c r="C44" s="196">
        <f>SUM(C38:C43)</f>
        <v>50900</v>
      </c>
    </row>
    <row r="45" spans="1:4" s="23" customFormat="1">
      <c r="C45" s="195"/>
    </row>
    <row r="46" spans="1:4" s="23" customFormat="1">
      <c r="A46" s="22" t="s">
        <v>69</v>
      </c>
      <c r="B46" s="22"/>
      <c r="C46" s="189"/>
    </row>
    <row r="47" spans="1:4" s="23" customFormat="1">
      <c r="A47" s="23" t="s">
        <v>2</v>
      </c>
      <c r="B47" s="189">
        <v>109000</v>
      </c>
      <c r="C47" s="189">
        <v>118400</v>
      </c>
    </row>
    <row r="48" spans="1:4" s="23" customFormat="1">
      <c r="A48" s="23" t="s">
        <v>504</v>
      </c>
      <c r="B48" s="189">
        <v>283400</v>
      </c>
      <c r="C48" s="189">
        <v>298200</v>
      </c>
    </row>
    <row r="49" spans="1:3" s="23" customFormat="1">
      <c r="A49" s="23" t="s">
        <v>505</v>
      </c>
      <c r="B49" s="189">
        <v>3600</v>
      </c>
      <c r="C49" s="189">
        <v>2500</v>
      </c>
    </row>
    <row r="50" spans="1:3" s="23" customFormat="1">
      <c r="A50" s="23" t="s">
        <v>506</v>
      </c>
      <c r="B50" s="193">
        <v>57100</v>
      </c>
      <c r="C50" s="193">
        <v>61600</v>
      </c>
    </row>
    <row r="51" spans="1:3" s="23" customFormat="1">
      <c r="A51" s="23" t="s">
        <v>3</v>
      </c>
      <c r="B51" s="193">
        <v>43400</v>
      </c>
      <c r="C51" s="193">
        <v>43300</v>
      </c>
    </row>
    <row r="52" spans="1:3" s="23" customFormat="1">
      <c r="A52" s="23" t="s">
        <v>1</v>
      </c>
      <c r="B52" s="189">
        <v>-275000</v>
      </c>
      <c r="C52" s="189">
        <v>-275000</v>
      </c>
    </row>
    <row r="53" spans="1:3" s="23" customFormat="1">
      <c r="B53" s="196">
        <f>SUM(B47:B52)</f>
        <v>221500</v>
      </c>
      <c r="C53" s="196">
        <f>SUM(C47:C52)</f>
        <v>249000</v>
      </c>
    </row>
    <row r="54" spans="1:3" s="23" customFormat="1">
      <c r="C54" s="195"/>
    </row>
    <row r="55" spans="1:3" s="23" customFormat="1">
      <c r="A55" s="22" t="s">
        <v>16</v>
      </c>
      <c r="B55" s="22"/>
      <c r="C55" s="189"/>
    </row>
    <row r="56" spans="1:3" s="23" customFormat="1">
      <c r="A56" s="23" t="s">
        <v>2</v>
      </c>
      <c r="B56" s="189">
        <v>413400</v>
      </c>
      <c r="C56" s="189">
        <v>426600</v>
      </c>
    </row>
    <row r="57" spans="1:3" s="23" customFormat="1">
      <c r="A57" s="23" t="s">
        <v>504</v>
      </c>
      <c r="B57" s="189">
        <v>1900</v>
      </c>
      <c r="C57" s="189">
        <v>6600</v>
      </c>
    </row>
    <row r="58" spans="1:3" s="23" customFormat="1">
      <c r="A58" s="23" t="s">
        <v>505</v>
      </c>
      <c r="B58" s="189">
        <v>14700</v>
      </c>
      <c r="C58" s="189">
        <v>11400</v>
      </c>
    </row>
    <row r="59" spans="1:3" s="23" customFormat="1">
      <c r="A59" s="23" t="s">
        <v>506</v>
      </c>
      <c r="B59" s="193">
        <v>204500</v>
      </c>
      <c r="C59" s="193">
        <v>207700</v>
      </c>
    </row>
    <row r="60" spans="1:3" s="23" customFormat="1">
      <c r="A60" s="23" t="s">
        <v>3</v>
      </c>
      <c r="B60" s="193">
        <v>9000</v>
      </c>
      <c r="C60" s="193">
        <v>4900</v>
      </c>
    </row>
    <row r="61" spans="1:3" s="23" customFormat="1">
      <c r="A61" s="23" t="s">
        <v>1</v>
      </c>
      <c r="B61" s="189">
        <v>-150100</v>
      </c>
      <c r="C61" s="189">
        <v>-176100</v>
      </c>
    </row>
    <row r="62" spans="1:3" s="23" customFormat="1">
      <c r="B62" s="196">
        <f>SUM(B56:B61)</f>
        <v>493400</v>
      </c>
      <c r="C62" s="196">
        <f>SUM(C56:C61)</f>
        <v>481100</v>
      </c>
    </row>
    <row r="63" spans="1:3" s="23" customFormat="1">
      <c r="C63" s="195"/>
    </row>
    <row r="64" spans="1:3" s="23" customFormat="1">
      <c r="A64" s="22" t="s">
        <v>70</v>
      </c>
      <c r="B64" s="22"/>
      <c r="C64" s="189"/>
    </row>
    <row r="65" spans="1:3" s="23" customFormat="1">
      <c r="A65" s="23" t="s">
        <v>2</v>
      </c>
      <c r="B65" s="189">
        <v>321300</v>
      </c>
      <c r="C65" s="189">
        <v>314100</v>
      </c>
    </row>
    <row r="66" spans="1:3" s="23" customFormat="1">
      <c r="A66" s="23" t="s">
        <v>504</v>
      </c>
      <c r="B66" s="189">
        <v>0</v>
      </c>
      <c r="C66" s="189">
        <v>1500</v>
      </c>
    </row>
    <row r="67" spans="1:3" s="23" customFormat="1">
      <c r="A67" s="23" t="s">
        <v>505</v>
      </c>
      <c r="B67" s="189">
        <v>800</v>
      </c>
      <c r="C67" s="189">
        <v>1100</v>
      </c>
    </row>
    <row r="68" spans="1:3" s="23" customFormat="1">
      <c r="A68" s="23" t="s">
        <v>506</v>
      </c>
      <c r="B68" s="193">
        <v>260200</v>
      </c>
      <c r="C68" s="193">
        <v>176000</v>
      </c>
    </row>
    <row r="69" spans="1:3" s="23" customFormat="1">
      <c r="A69" s="23" t="s">
        <v>3</v>
      </c>
      <c r="B69" s="193">
        <v>1500</v>
      </c>
      <c r="C69" s="193">
        <v>1500</v>
      </c>
    </row>
    <row r="70" spans="1:3" s="23" customFormat="1">
      <c r="A70" s="23" t="s">
        <v>1</v>
      </c>
      <c r="B70" s="189">
        <v>-195100</v>
      </c>
      <c r="C70" s="189">
        <v>-200700</v>
      </c>
    </row>
    <row r="71" spans="1:3" s="23" customFormat="1">
      <c r="B71" s="196">
        <f>SUM(B65:B70)</f>
        <v>388700</v>
      </c>
      <c r="C71" s="196">
        <f>SUM(C65:C70)</f>
        <v>293500</v>
      </c>
    </row>
    <row r="72" spans="1:3" s="23" customFormat="1">
      <c r="C72" s="195"/>
    </row>
    <row r="73" spans="1:3" s="23" customFormat="1">
      <c r="A73" s="22" t="s">
        <v>71</v>
      </c>
      <c r="B73" s="22"/>
      <c r="C73" s="189"/>
    </row>
    <row r="74" spans="1:3" s="23" customFormat="1">
      <c r="A74" s="23" t="s">
        <v>2</v>
      </c>
      <c r="B74" s="189">
        <v>84000</v>
      </c>
      <c r="C74" s="189">
        <v>99700</v>
      </c>
    </row>
    <row r="75" spans="1:3" s="23" customFormat="1">
      <c r="A75" s="23" t="s">
        <v>504</v>
      </c>
      <c r="B75" s="189">
        <v>25400</v>
      </c>
      <c r="C75" s="189">
        <v>17100</v>
      </c>
    </row>
    <row r="76" spans="1:3" s="23" customFormat="1">
      <c r="A76" s="23" t="s">
        <v>505</v>
      </c>
      <c r="B76" s="189">
        <v>8600</v>
      </c>
      <c r="C76" s="189">
        <v>8600</v>
      </c>
    </row>
    <row r="77" spans="1:3" s="23" customFormat="1">
      <c r="A77" s="23" t="s">
        <v>506</v>
      </c>
      <c r="B77" s="193">
        <v>32600</v>
      </c>
      <c r="C77" s="193">
        <v>27600</v>
      </c>
    </row>
    <row r="78" spans="1:3" s="23" customFormat="1">
      <c r="A78" s="23" t="s">
        <v>3</v>
      </c>
      <c r="B78" s="193">
        <v>16400</v>
      </c>
      <c r="C78" s="193">
        <v>16100</v>
      </c>
    </row>
    <row r="79" spans="1:3" s="23" customFormat="1">
      <c r="A79" s="23" t="s">
        <v>1</v>
      </c>
      <c r="B79" s="189">
        <v>-27100</v>
      </c>
      <c r="C79" s="189">
        <v>-24700</v>
      </c>
    </row>
    <row r="80" spans="1:3" s="23" customFormat="1">
      <c r="B80" s="196">
        <f>SUM(B74:B79)</f>
        <v>139900</v>
      </c>
      <c r="C80" s="196">
        <f>SUM(C74:C79)</f>
        <v>144400</v>
      </c>
    </row>
    <row r="81" spans="1:4" s="23" customFormat="1">
      <c r="C81" s="189"/>
    </row>
    <row r="82" spans="1:4" ht="15.75">
      <c r="A82" s="28" t="s">
        <v>106</v>
      </c>
      <c r="B82" s="28"/>
    </row>
    <row r="83" spans="1:4" s="23" customFormat="1">
      <c r="A83" s="23" t="s">
        <v>2</v>
      </c>
      <c r="B83" s="193">
        <f t="shared" ref="B83:C88" si="2">B94+B103+B112+B121</f>
        <v>503600</v>
      </c>
      <c r="C83" s="193">
        <f t="shared" si="2"/>
        <v>565200</v>
      </c>
      <c r="D83" s="193"/>
    </row>
    <row r="84" spans="1:4" s="23" customFormat="1">
      <c r="A84" s="23" t="s">
        <v>504</v>
      </c>
      <c r="B84" s="193">
        <f t="shared" si="2"/>
        <v>0</v>
      </c>
      <c r="C84" s="193">
        <f t="shared" si="2"/>
        <v>3300</v>
      </c>
      <c r="D84" s="193"/>
    </row>
    <row r="85" spans="1:4" s="23" customFormat="1">
      <c r="A85" s="23" t="s">
        <v>505</v>
      </c>
      <c r="B85" s="193">
        <f t="shared" si="2"/>
        <v>19200</v>
      </c>
      <c r="C85" s="193">
        <f t="shared" si="2"/>
        <v>16600</v>
      </c>
      <c r="D85" s="193"/>
    </row>
    <row r="86" spans="1:4" s="23" customFormat="1">
      <c r="A86" s="23" t="s">
        <v>506</v>
      </c>
      <c r="B86" s="193">
        <f t="shared" si="2"/>
        <v>112000</v>
      </c>
      <c r="C86" s="193">
        <f t="shared" si="2"/>
        <v>118700</v>
      </c>
      <c r="D86" s="193"/>
    </row>
    <row r="87" spans="1:4" s="23" customFormat="1">
      <c r="A87" s="23" t="s">
        <v>3</v>
      </c>
      <c r="B87" s="193">
        <f t="shared" si="2"/>
        <v>3700</v>
      </c>
      <c r="C87" s="193">
        <f t="shared" si="2"/>
        <v>3200</v>
      </c>
      <c r="D87" s="193"/>
    </row>
    <row r="88" spans="1:4" s="23" customFormat="1">
      <c r="A88" s="23" t="s">
        <v>1</v>
      </c>
      <c r="B88" s="193">
        <f t="shared" si="2"/>
        <v>-23200</v>
      </c>
      <c r="C88" s="193">
        <f t="shared" si="2"/>
        <v>-25500</v>
      </c>
      <c r="D88" s="193"/>
    </row>
    <row r="89" spans="1:4" s="23" customFormat="1">
      <c r="B89" s="196">
        <f>SUM(B83:B88)</f>
        <v>615300</v>
      </c>
      <c r="C89" s="196">
        <f>SUM(C83:C88)</f>
        <v>681500</v>
      </c>
      <c r="D89" s="189"/>
    </row>
    <row r="90" spans="1:4" s="23" customFormat="1">
      <c r="C90" s="195"/>
    </row>
    <row r="91" spans="1:4" s="23" customFormat="1">
      <c r="A91" s="22" t="s">
        <v>37</v>
      </c>
      <c r="B91" s="22"/>
      <c r="C91" s="195"/>
    </row>
    <row r="92" spans="1:4" s="23" customFormat="1">
      <c r="C92" s="189"/>
    </row>
    <row r="93" spans="1:4" s="23" customFormat="1">
      <c r="A93" s="22" t="s">
        <v>48</v>
      </c>
      <c r="B93" s="189"/>
      <c r="C93" s="189"/>
    </row>
    <row r="94" spans="1:4" s="23" customFormat="1">
      <c r="A94" s="23" t="s">
        <v>2</v>
      </c>
      <c r="B94" s="189">
        <v>406200</v>
      </c>
      <c r="C94" s="189">
        <v>444200</v>
      </c>
    </row>
    <row r="95" spans="1:4" s="23" customFormat="1">
      <c r="A95" s="23" t="s">
        <v>504</v>
      </c>
      <c r="B95" s="189">
        <v>0</v>
      </c>
      <c r="C95" s="189">
        <v>2700</v>
      </c>
    </row>
    <row r="96" spans="1:4" s="23" customFormat="1">
      <c r="A96" s="23" t="s">
        <v>505</v>
      </c>
      <c r="B96" s="189">
        <v>16400</v>
      </c>
      <c r="C96" s="189">
        <v>13400</v>
      </c>
    </row>
    <row r="97" spans="1:3" s="23" customFormat="1">
      <c r="A97" s="23" t="s">
        <v>506</v>
      </c>
      <c r="B97" s="193">
        <v>59900</v>
      </c>
      <c r="C97" s="193">
        <v>62600</v>
      </c>
    </row>
    <row r="98" spans="1:3" s="23" customFormat="1">
      <c r="A98" s="23" t="s">
        <v>3</v>
      </c>
      <c r="B98" s="193">
        <v>3000</v>
      </c>
      <c r="C98" s="193">
        <v>2600</v>
      </c>
    </row>
    <row r="99" spans="1:3" s="23" customFormat="1">
      <c r="A99" s="23" t="s">
        <v>1</v>
      </c>
      <c r="B99" s="189">
        <v>-23200</v>
      </c>
      <c r="C99" s="189">
        <v>-25500</v>
      </c>
    </row>
    <row r="100" spans="1:3" s="23" customFormat="1">
      <c r="B100" s="196">
        <f>SUM(B94:B99)</f>
        <v>462300</v>
      </c>
      <c r="C100" s="196">
        <f>SUM(C94:C99)</f>
        <v>500000</v>
      </c>
    </row>
    <row r="101" spans="1:3" s="23" customFormat="1">
      <c r="C101" s="195"/>
    </row>
    <row r="102" spans="1:3">
      <c r="A102" s="22" t="s">
        <v>50</v>
      </c>
      <c r="B102" s="22"/>
    </row>
    <row r="103" spans="1:3">
      <c r="A103" s="23" t="s">
        <v>2</v>
      </c>
      <c r="B103" s="189">
        <v>7800</v>
      </c>
      <c r="C103" s="189">
        <v>32000</v>
      </c>
    </row>
    <row r="104" spans="1:3" s="23" customFormat="1">
      <c r="A104" s="23" t="s">
        <v>504</v>
      </c>
      <c r="B104" s="189">
        <v>0</v>
      </c>
      <c r="C104" s="189">
        <v>100</v>
      </c>
    </row>
    <row r="105" spans="1:3" s="23" customFormat="1">
      <c r="A105" s="23" t="s">
        <v>505</v>
      </c>
      <c r="B105" s="189">
        <v>1000</v>
      </c>
      <c r="C105" s="189">
        <v>1100</v>
      </c>
    </row>
    <row r="106" spans="1:3">
      <c r="A106" s="23" t="s">
        <v>506</v>
      </c>
      <c r="B106" s="193">
        <v>40500</v>
      </c>
      <c r="C106" s="193">
        <v>43800</v>
      </c>
    </row>
    <row r="107" spans="1:3">
      <c r="A107" s="23" t="s">
        <v>3</v>
      </c>
      <c r="B107" s="193">
        <v>0</v>
      </c>
      <c r="C107" s="193">
        <v>0</v>
      </c>
    </row>
    <row r="108" spans="1:3">
      <c r="A108" s="23" t="s">
        <v>1</v>
      </c>
      <c r="B108" s="189">
        <v>0</v>
      </c>
      <c r="C108" s="189">
        <v>0</v>
      </c>
    </row>
    <row r="109" spans="1:3">
      <c r="A109" s="23"/>
      <c r="B109" s="196">
        <f>SUM(B103:B108)</f>
        <v>49300</v>
      </c>
      <c r="C109" s="196">
        <f>SUM(C103:C108)</f>
        <v>77000</v>
      </c>
    </row>
    <row r="110" spans="1:3">
      <c r="A110" s="23"/>
    </row>
    <row r="111" spans="1:3">
      <c r="A111" s="22" t="s">
        <v>51</v>
      </c>
      <c r="B111" s="22"/>
    </row>
    <row r="112" spans="1:3">
      <c r="A112" s="23" t="s">
        <v>2</v>
      </c>
      <c r="B112" s="189">
        <v>0</v>
      </c>
      <c r="C112" s="189">
        <v>0</v>
      </c>
    </row>
    <row r="113" spans="1:3" s="23" customFormat="1">
      <c r="A113" s="23" t="s">
        <v>504</v>
      </c>
      <c r="B113" s="189">
        <v>0</v>
      </c>
      <c r="C113" s="189">
        <v>0</v>
      </c>
    </row>
    <row r="114" spans="1:3" s="23" customFormat="1">
      <c r="A114" s="23" t="s">
        <v>505</v>
      </c>
      <c r="B114" s="189">
        <v>0</v>
      </c>
      <c r="C114" s="189">
        <v>0</v>
      </c>
    </row>
    <row r="115" spans="1:3">
      <c r="A115" s="23" t="s">
        <v>506</v>
      </c>
      <c r="B115" s="189">
        <v>2200</v>
      </c>
      <c r="C115" s="193">
        <v>2500</v>
      </c>
    </row>
    <row r="116" spans="1:3">
      <c r="A116" s="23" t="s">
        <v>3</v>
      </c>
      <c r="B116" s="189">
        <v>0</v>
      </c>
      <c r="C116" s="193">
        <v>0</v>
      </c>
    </row>
    <row r="117" spans="1:3">
      <c r="A117" s="23" t="s">
        <v>1</v>
      </c>
      <c r="B117" s="189">
        <v>0</v>
      </c>
      <c r="C117" s="189">
        <v>0</v>
      </c>
    </row>
    <row r="118" spans="1:3">
      <c r="A118" s="23"/>
      <c r="B118" s="196">
        <f>SUM(B112:B117)</f>
        <v>2200</v>
      </c>
      <c r="C118" s="196">
        <f>SUM(C112:C117)</f>
        <v>2500</v>
      </c>
    </row>
    <row r="119" spans="1:3">
      <c r="A119" s="23"/>
    </row>
    <row r="120" spans="1:3" s="23" customFormat="1">
      <c r="A120" s="22" t="s">
        <v>58</v>
      </c>
      <c r="B120" s="22"/>
      <c r="C120" s="189"/>
    </row>
    <row r="121" spans="1:3" s="23" customFormat="1">
      <c r="A121" s="23" t="s">
        <v>2</v>
      </c>
      <c r="B121" s="189">
        <v>89600</v>
      </c>
      <c r="C121" s="189">
        <v>89000</v>
      </c>
    </row>
    <row r="122" spans="1:3" s="23" customFormat="1">
      <c r="A122" s="23" t="s">
        <v>504</v>
      </c>
      <c r="B122" s="189">
        <v>0</v>
      </c>
      <c r="C122" s="189">
        <v>500</v>
      </c>
    </row>
    <row r="123" spans="1:3" s="23" customFormat="1">
      <c r="A123" s="23" t="s">
        <v>505</v>
      </c>
      <c r="B123" s="189">
        <v>1800</v>
      </c>
      <c r="C123" s="189">
        <v>2100</v>
      </c>
    </row>
    <row r="124" spans="1:3" s="23" customFormat="1">
      <c r="A124" s="23" t="s">
        <v>506</v>
      </c>
      <c r="B124" s="193">
        <v>9400</v>
      </c>
      <c r="C124" s="193">
        <v>9800</v>
      </c>
    </row>
    <row r="125" spans="1:3" s="23" customFormat="1">
      <c r="A125" s="23" t="s">
        <v>3</v>
      </c>
      <c r="B125" s="193">
        <v>700</v>
      </c>
      <c r="C125" s="193">
        <v>600</v>
      </c>
    </row>
    <row r="126" spans="1:3" s="23" customFormat="1">
      <c r="A126" s="23" t="s">
        <v>1</v>
      </c>
      <c r="B126" s="189">
        <v>0</v>
      </c>
      <c r="C126" s="189">
        <v>0</v>
      </c>
    </row>
    <row r="127" spans="1:3" s="23" customFormat="1">
      <c r="B127" s="196">
        <f>SUM(B121:B126)</f>
        <v>101500</v>
      </c>
      <c r="C127" s="196">
        <f>SUM(C121:C126)</f>
        <v>102000</v>
      </c>
    </row>
    <row r="128" spans="1:3" s="23" customFormat="1">
      <c r="C128" s="189"/>
    </row>
    <row r="129" spans="1:4" ht="15.75">
      <c r="A129" s="28" t="s">
        <v>29</v>
      </c>
      <c r="B129" s="28"/>
    </row>
    <row r="130" spans="1:4">
      <c r="A130" s="23" t="s">
        <v>2</v>
      </c>
      <c r="B130" s="193">
        <f t="shared" ref="B130:C135" si="3">B141+B150+B159+B168+B177</f>
        <v>4767100</v>
      </c>
      <c r="C130" s="193">
        <f t="shared" si="3"/>
        <v>5609000</v>
      </c>
      <c r="D130" s="193"/>
    </row>
    <row r="131" spans="1:4" s="23" customFormat="1">
      <c r="A131" s="23" t="s">
        <v>504</v>
      </c>
      <c r="B131" s="193">
        <f t="shared" si="3"/>
        <v>307400</v>
      </c>
      <c r="C131" s="193">
        <f t="shared" si="3"/>
        <v>211100</v>
      </c>
      <c r="D131" s="193"/>
    </row>
    <row r="132" spans="1:4" s="23" customFormat="1">
      <c r="A132" s="23" t="s">
        <v>505</v>
      </c>
      <c r="B132" s="193">
        <f t="shared" si="3"/>
        <v>1299600</v>
      </c>
      <c r="C132" s="193">
        <f t="shared" si="3"/>
        <v>1577800</v>
      </c>
      <c r="D132" s="193"/>
    </row>
    <row r="133" spans="1:4">
      <c r="A133" s="23" t="s">
        <v>506</v>
      </c>
      <c r="B133" s="193">
        <f t="shared" si="3"/>
        <v>2403300</v>
      </c>
      <c r="C133" s="193">
        <f t="shared" si="3"/>
        <v>2719200</v>
      </c>
      <c r="D133" s="193"/>
    </row>
    <row r="134" spans="1:4">
      <c r="A134" s="23" t="s">
        <v>3</v>
      </c>
      <c r="B134" s="193">
        <f t="shared" si="3"/>
        <v>485100</v>
      </c>
      <c r="C134" s="193">
        <f t="shared" si="3"/>
        <v>1150200</v>
      </c>
      <c r="D134" s="193"/>
    </row>
    <row r="135" spans="1:4">
      <c r="A135" s="23" t="s">
        <v>1</v>
      </c>
      <c r="B135" s="193">
        <f t="shared" si="3"/>
        <v>-4032600</v>
      </c>
      <c r="C135" s="193">
        <f t="shared" si="3"/>
        <v>-4951800</v>
      </c>
      <c r="D135" s="193"/>
    </row>
    <row r="136" spans="1:4">
      <c r="A136" s="23"/>
      <c r="B136" s="196">
        <f>SUM(B130:B135)</f>
        <v>5229900</v>
      </c>
      <c r="C136" s="196">
        <f>SUM(C130:C135)</f>
        <v>6315500</v>
      </c>
      <c r="D136" s="189"/>
    </row>
    <row r="137" spans="1:4">
      <c r="A137" s="23"/>
      <c r="C137" s="195"/>
    </row>
    <row r="138" spans="1:4">
      <c r="A138" s="22" t="s">
        <v>37</v>
      </c>
      <c r="B138" s="22"/>
      <c r="C138" s="195"/>
    </row>
    <row r="139" spans="1:4">
      <c r="A139" s="22"/>
      <c r="B139" s="22"/>
      <c r="C139" s="195"/>
    </row>
    <row r="140" spans="1:4">
      <c r="A140" s="22" t="s">
        <v>79</v>
      </c>
      <c r="B140" s="22"/>
    </row>
    <row r="141" spans="1:4">
      <c r="A141" s="23" t="s">
        <v>2</v>
      </c>
      <c r="B141" s="189">
        <v>69200</v>
      </c>
      <c r="C141" s="189">
        <v>143100</v>
      </c>
    </row>
    <row r="142" spans="1:4" s="23" customFormat="1">
      <c r="A142" s="23" t="s">
        <v>504</v>
      </c>
      <c r="B142" s="189">
        <v>71400</v>
      </c>
      <c r="C142" s="189">
        <v>34900</v>
      </c>
    </row>
    <row r="143" spans="1:4" s="23" customFormat="1">
      <c r="A143" s="23" t="s">
        <v>505</v>
      </c>
      <c r="B143" s="189">
        <v>3400</v>
      </c>
      <c r="C143" s="189">
        <v>4500</v>
      </c>
    </row>
    <row r="144" spans="1:4">
      <c r="A144" s="23" t="s">
        <v>506</v>
      </c>
      <c r="B144" s="193">
        <v>27300</v>
      </c>
      <c r="C144" s="193">
        <v>45300</v>
      </c>
    </row>
    <row r="145" spans="1:3">
      <c r="A145" s="23" t="s">
        <v>3</v>
      </c>
      <c r="B145" s="193">
        <v>11500</v>
      </c>
      <c r="C145" s="193">
        <v>11500</v>
      </c>
    </row>
    <row r="146" spans="1:3">
      <c r="A146" s="23" t="s">
        <v>1</v>
      </c>
      <c r="B146" s="189">
        <v>-93000</v>
      </c>
      <c r="C146" s="189">
        <v>-117400</v>
      </c>
    </row>
    <row r="147" spans="1:3">
      <c r="A147" s="23"/>
      <c r="B147" s="196">
        <f>SUM(B141:B146)</f>
        <v>89800</v>
      </c>
      <c r="C147" s="196">
        <f>SUM(C141:C146)</f>
        <v>121900</v>
      </c>
    </row>
    <row r="148" spans="1:3">
      <c r="A148" s="23"/>
      <c r="C148" s="195"/>
    </row>
    <row r="149" spans="1:3">
      <c r="A149" s="22" t="s">
        <v>80</v>
      </c>
      <c r="B149" s="22"/>
    </row>
    <row r="150" spans="1:3">
      <c r="A150" s="23" t="s">
        <v>2</v>
      </c>
      <c r="B150" s="189">
        <v>334700</v>
      </c>
      <c r="C150" s="189">
        <v>347500</v>
      </c>
    </row>
    <row r="151" spans="1:3" s="23" customFormat="1">
      <c r="A151" s="23" t="s">
        <v>504</v>
      </c>
      <c r="B151" s="189">
        <v>98400</v>
      </c>
      <c r="C151" s="189">
        <v>26600</v>
      </c>
    </row>
    <row r="152" spans="1:3" s="23" customFormat="1">
      <c r="A152" s="23" t="s">
        <v>505</v>
      </c>
      <c r="B152" s="189">
        <v>18100</v>
      </c>
      <c r="C152" s="189">
        <v>16200</v>
      </c>
    </row>
    <row r="153" spans="1:3">
      <c r="A153" s="23" t="s">
        <v>506</v>
      </c>
      <c r="B153" s="193">
        <v>201700</v>
      </c>
      <c r="C153" s="193">
        <v>265800</v>
      </c>
    </row>
    <row r="154" spans="1:3">
      <c r="A154" s="23" t="s">
        <v>3</v>
      </c>
      <c r="B154" s="193">
        <v>15700</v>
      </c>
      <c r="C154" s="193">
        <v>15600</v>
      </c>
    </row>
    <row r="155" spans="1:3">
      <c r="A155" s="23" t="s">
        <v>1</v>
      </c>
      <c r="B155" s="189">
        <v>0</v>
      </c>
      <c r="C155" s="189">
        <v>0</v>
      </c>
    </row>
    <row r="156" spans="1:3">
      <c r="A156" s="23"/>
      <c r="B156" s="196">
        <f>SUM(B150:B155)</f>
        <v>668600</v>
      </c>
      <c r="C156" s="196">
        <f>SUM(C150:C155)</f>
        <v>671700</v>
      </c>
    </row>
    <row r="157" spans="1:3">
      <c r="A157" s="23"/>
      <c r="C157" s="195"/>
    </row>
    <row r="158" spans="1:3">
      <c r="A158" s="22" t="s">
        <v>107</v>
      </c>
      <c r="B158" s="22"/>
    </row>
    <row r="159" spans="1:3">
      <c r="A159" s="23" t="s">
        <v>2</v>
      </c>
      <c r="B159" s="189">
        <v>41700</v>
      </c>
      <c r="C159" s="189">
        <v>47600</v>
      </c>
    </row>
    <row r="160" spans="1:3" s="23" customFormat="1">
      <c r="A160" s="23" t="s">
        <v>504</v>
      </c>
      <c r="B160" s="189">
        <v>109100</v>
      </c>
      <c r="C160" s="189">
        <v>100300</v>
      </c>
    </row>
    <row r="161" spans="1:3" s="23" customFormat="1">
      <c r="A161" s="23" t="s">
        <v>505</v>
      </c>
      <c r="B161" s="189">
        <v>100</v>
      </c>
      <c r="C161" s="189">
        <v>0</v>
      </c>
    </row>
    <row r="162" spans="1:3">
      <c r="A162" s="23" t="s">
        <v>506</v>
      </c>
      <c r="B162" s="193">
        <v>242900</v>
      </c>
      <c r="C162" s="193">
        <v>551400</v>
      </c>
    </row>
    <row r="163" spans="1:3">
      <c r="A163" s="23" t="s">
        <v>3</v>
      </c>
      <c r="B163" s="193">
        <v>43800</v>
      </c>
      <c r="C163" s="193">
        <v>38800</v>
      </c>
    </row>
    <row r="164" spans="1:3">
      <c r="A164" s="23" t="s">
        <v>1</v>
      </c>
      <c r="B164" s="189">
        <v>-376700</v>
      </c>
      <c r="C164" s="189">
        <v>-687300</v>
      </c>
    </row>
    <row r="165" spans="1:3">
      <c r="A165" s="23"/>
      <c r="B165" s="196">
        <f>SUM(B159:B164)</f>
        <v>60900</v>
      </c>
      <c r="C165" s="196">
        <f>SUM(C159:C164)</f>
        <v>50800</v>
      </c>
    </row>
    <row r="166" spans="1:3">
      <c r="A166" s="23"/>
      <c r="C166" s="195"/>
    </row>
    <row r="167" spans="1:3">
      <c r="A167" s="22" t="s">
        <v>81</v>
      </c>
      <c r="B167" s="22"/>
    </row>
    <row r="168" spans="1:3">
      <c r="A168" s="23" t="s">
        <v>2</v>
      </c>
      <c r="B168" s="189">
        <v>45700</v>
      </c>
      <c r="C168" s="189">
        <v>52700</v>
      </c>
    </row>
    <row r="169" spans="1:3" s="23" customFormat="1">
      <c r="A169" s="23" t="s">
        <v>504</v>
      </c>
      <c r="B169" s="189">
        <v>10800</v>
      </c>
      <c r="C169" s="189">
        <v>11800</v>
      </c>
    </row>
    <row r="170" spans="1:3" s="23" customFormat="1">
      <c r="A170" s="23" t="s">
        <v>505</v>
      </c>
      <c r="B170" s="189">
        <v>0</v>
      </c>
      <c r="C170" s="189">
        <v>0</v>
      </c>
    </row>
    <row r="171" spans="1:3">
      <c r="A171" s="23" t="s">
        <v>506</v>
      </c>
      <c r="B171" s="193">
        <v>800</v>
      </c>
      <c r="C171" s="193">
        <v>600</v>
      </c>
    </row>
    <row r="172" spans="1:3">
      <c r="A172" s="23" t="s">
        <v>3</v>
      </c>
      <c r="B172" s="193">
        <v>500</v>
      </c>
      <c r="C172" s="193">
        <v>400</v>
      </c>
    </row>
    <row r="173" spans="1:3">
      <c r="A173" s="23" t="s">
        <v>1</v>
      </c>
      <c r="B173" s="189">
        <v>-16300</v>
      </c>
      <c r="C173" s="189">
        <v>-17900</v>
      </c>
    </row>
    <row r="174" spans="1:3">
      <c r="A174" s="23"/>
      <c r="B174" s="196">
        <f>SUM(B168:B173)</f>
        <v>41500</v>
      </c>
      <c r="C174" s="196">
        <f>SUM(C168:C173)</f>
        <v>47600</v>
      </c>
    </row>
    <row r="175" spans="1:3">
      <c r="A175" s="23"/>
      <c r="C175" s="195"/>
    </row>
    <row r="176" spans="1:3">
      <c r="A176" s="22" t="s">
        <v>82</v>
      </c>
      <c r="B176" s="22"/>
    </row>
    <row r="177" spans="1:3">
      <c r="A177" s="23" t="s">
        <v>2</v>
      </c>
      <c r="B177" s="189">
        <v>4275800</v>
      </c>
      <c r="C177" s="189">
        <v>5018100</v>
      </c>
    </row>
    <row r="178" spans="1:3" s="23" customFormat="1">
      <c r="A178" s="23" t="s">
        <v>504</v>
      </c>
      <c r="B178" s="189">
        <v>17700</v>
      </c>
      <c r="C178" s="189">
        <v>37500</v>
      </c>
    </row>
    <row r="179" spans="1:3" s="23" customFormat="1">
      <c r="A179" s="23" t="s">
        <v>505</v>
      </c>
      <c r="B179" s="189">
        <v>1278000</v>
      </c>
      <c r="C179" s="189">
        <v>1557100</v>
      </c>
    </row>
    <row r="180" spans="1:3">
      <c r="A180" s="23" t="s">
        <v>506</v>
      </c>
      <c r="B180" s="193">
        <v>1930600</v>
      </c>
      <c r="C180" s="193">
        <v>1856100</v>
      </c>
    </row>
    <row r="181" spans="1:3">
      <c r="A181" s="23" t="s">
        <v>3</v>
      </c>
      <c r="B181" s="193">
        <v>413600</v>
      </c>
      <c r="C181" s="193">
        <v>1083900</v>
      </c>
    </row>
    <row r="182" spans="1:3">
      <c r="A182" s="23" t="s">
        <v>1</v>
      </c>
      <c r="B182" s="189">
        <v>-3546600</v>
      </c>
      <c r="C182" s="189">
        <v>-4129200</v>
      </c>
    </row>
    <row r="183" spans="1:3">
      <c r="A183" s="23"/>
      <c r="B183" s="196">
        <f>SUM(B177:B182)</f>
        <v>4369100</v>
      </c>
      <c r="C183" s="196">
        <f>SUM(C177:C182)</f>
        <v>5423500</v>
      </c>
    </row>
    <row r="184" spans="1:3">
      <c r="A184" s="23"/>
      <c r="C184" s="195"/>
    </row>
    <row r="187" spans="1:3" ht="27" customHeight="1">
      <c r="A187" s="81"/>
      <c r="B187" s="206"/>
      <c r="C187" s="198"/>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88" orientation="portrait" r:id="rId2"/>
  <rowBreaks count="3" manualBreakCount="3">
    <brk id="53" max="2" man="1"/>
    <brk id="110" max="2" man="1"/>
    <brk id="127" max="1"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9"/>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89" customWidth="1"/>
    <col min="4" max="4" width="9.42578125" style="3" bestFit="1" customWidth="1"/>
    <col min="5" max="16384" width="9.140625" style="3"/>
  </cols>
  <sheetData>
    <row r="1" spans="1:11" ht="41.25" customHeight="1">
      <c r="A1" s="410" t="s">
        <v>501</v>
      </c>
      <c r="B1" s="410"/>
      <c r="C1" s="411"/>
      <c r="D1" s="83"/>
    </row>
    <row r="2" spans="1:11" ht="15.75" customHeight="1"/>
    <row r="3" spans="1:11" ht="31.5" customHeight="1">
      <c r="A3" s="412" t="s">
        <v>500</v>
      </c>
      <c r="B3" s="412"/>
      <c r="C3" s="411"/>
    </row>
    <row r="4" spans="1:11" s="23" customFormat="1" ht="8.25" customHeight="1">
      <c r="A4" s="41"/>
      <c r="B4" s="41"/>
      <c r="C4" s="189"/>
    </row>
    <row r="5" spans="1:11" ht="21" customHeight="1">
      <c r="C5" s="190"/>
    </row>
    <row r="6" spans="1:11" ht="68.25" customHeight="1">
      <c r="C6" s="191"/>
      <c r="E6" s="21"/>
      <c r="I6" s="4"/>
      <c r="K6" s="31"/>
    </row>
    <row r="7" spans="1:11" ht="15">
      <c r="A7" s="5"/>
      <c r="B7" s="24"/>
      <c r="E7"/>
      <c r="I7" s="4"/>
      <c r="K7"/>
    </row>
    <row r="8" spans="1:11" ht="15">
      <c r="E8"/>
      <c r="I8" s="13"/>
      <c r="K8"/>
    </row>
    <row r="9" spans="1:11" ht="15">
      <c r="A9" s="17" t="s">
        <v>30</v>
      </c>
      <c r="B9" s="40"/>
      <c r="E9"/>
      <c r="I9" s="13"/>
      <c r="K9"/>
    </row>
    <row r="10" spans="1:11" ht="15">
      <c r="A10" s="17" t="s">
        <v>31</v>
      </c>
      <c r="B10" s="40"/>
      <c r="E10"/>
      <c r="I10" s="14"/>
      <c r="K10"/>
    </row>
    <row r="11" spans="1:11" ht="15">
      <c r="A11" s="15" t="s">
        <v>32</v>
      </c>
      <c r="B11" s="15"/>
      <c r="E11"/>
      <c r="K11"/>
    </row>
    <row r="12" spans="1:11" ht="15">
      <c r="A12" s="6"/>
      <c r="B12" s="6"/>
      <c r="E12"/>
      <c r="K12"/>
    </row>
    <row r="13" spans="1:11" s="23" customFormat="1" ht="15">
      <c r="A13" s="6"/>
      <c r="B13" s="207" t="s">
        <v>187</v>
      </c>
      <c r="C13" s="207" t="s">
        <v>514</v>
      </c>
      <c r="E13"/>
      <c r="K13"/>
    </row>
    <row r="14" spans="1:11" ht="15">
      <c r="B14" s="192" t="s">
        <v>4</v>
      </c>
      <c r="C14" s="192" t="s">
        <v>4</v>
      </c>
      <c r="E14"/>
    </row>
    <row r="15" spans="1:11" ht="15.75">
      <c r="A15" s="1" t="s">
        <v>0</v>
      </c>
      <c r="B15" s="1"/>
      <c r="E15"/>
    </row>
    <row r="16" spans="1:11" ht="15">
      <c r="A16" s="3" t="s">
        <v>2</v>
      </c>
      <c r="B16" s="193">
        <f t="shared" ref="B16:C19" si="0">B29+B66+B105+B163</f>
        <v>5286500</v>
      </c>
      <c r="C16" s="193">
        <f t="shared" si="0"/>
        <v>6026600</v>
      </c>
      <c r="D16" s="193"/>
      <c r="E16"/>
    </row>
    <row r="17" spans="1:5" s="23" customFormat="1" ht="15">
      <c r="A17" s="23" t="s">
        <v>504</v>
      </c>
      <c r="B17" s="193">
        <f t="shared" si="0"/>
        <v>463400</v>
      </c>
      <c r="C17" s="193">
        <f t="shared" si="0"/>
        <v>703900</v>
      </c>
      <c r="D17" s="193"/>
      <c r="E17"/>
    </row>
    <row r="18" spans="1:5" s="23" customFormat="1" ht="15">
      <c r="A18" s="23" t="s">
        <v>505</v>
      </c>
      <c r="B18" s="193">
        <f t="shared" si="0"/>
        <v>74700</v>
      </c>
      <c r="C18" s="193">
        <f t="shared" si="0"/>
        <v>66600</v>
      </c>
      <c r="D18" s="193"/>
      <c r="E18"/>
    </row>
    <row r="19" spans="1:5" ht="15">
      <c r="A19" s="23" t="s">
        <v>506</v>
      </c>
      <c r="B19" s="193">
        <f t="shared" si="0"/>
        <v>1162400</v>
      </c>
      <c r="C19" s="193">
        <f t="shared" si="0"/>
        <v>1617500</v>
      </c>
      <c r="D19" s="193"/>
      <c r="E19" s="227"/>
    </row>
    <row r="20" spans="1:5" s="23" customFormat="1" ht="15">
      <c r="A20" s="23" t="s">
        <v>508</v>
      </c>
      <c r="B20" s="189">
        <f>B130+B167</f>
        <v>40000</v>
      </c>
      <c r="C20" s="189">
        <f>C130+C167</f>
        <v>40000</v>
      </c>
      <c r="D20" s="189"/>
      <c r="E20" s="227"/>
    </row>
    <row r="21" spans="1:5" s="23" customFormat="1" ht="15">
      <c r="A21" s="23" t="s">
        <v>510</v>
      </c>
      <c r="B21" s="189">
        <f>B168</f>
        <v>21858400</v>
      </c>
      <c r="C21" s="189">
        <f>C168</f>
        <v>21600000</v>
      </c>
      <c r="D21" s="189"/>
      <c r="E21" s="227"/>
    </row>
    <row r="22" spans="1:5" ht="15">
      <c r="A22" s="3" t="s">
        <v>3</v>
      </c>
      <c r="B22" s="193">
        <f t="shared" ref="B22:C23" si="1">B33+B70+B110+B169</f>
        <v>343300</v>
      </c>
      <c r="C22" s="193">
        <f t="shared" si="1"/>
        <v>305400</v>
      </c>
      <c r="D22" s="193"/>
      <c r="E22" s="227"/>
    </row>
    <row r="23" spans="1:5" ht="15">
      <c r="A23" s="3" t="s">
        <v>1</v>
      </c>
      <c r="B23" s="193">
        <f t="shared" si="1"/>
        <v>-22787300</v>
      </c>
      <c r="C23" s="193">
        <f t="shared" si="1"/>
        <v>-22630700</v>
      </c>
      <c r="D23" s="193"/>
      <c r="E23" s="227"/>
    </row>
    <row r="24" spans="1:5" ht="15.75" thickBot="1">
      <c r="A24" s="3" t="s">
        <v>5</v>
      </c>
      <c r="B24" s="194">
        <f>SUM(B16:B23)</f>
        <v>6441400</v>
      </c>
      <c r="C24" s="194">
        <f>SUM(C16:C23)</f>
        <v>7729300</v>
      </c>
      <c r="D24" s="193"/>
      <c r="E24" s="227"/>
    </row>
    <row r="25" spans="1:5" ht="13.5" thickTop="1">
      <c r="C25" s="195"/>
    </row>
    <row r="26" spans="1:5" ht="15.75">
      <c r="A26" s="1" t="s">
        <v>6</v>
      </c>
      <c r="B26" s="1"/>
      <c r="C26" s="195"/>
    </row>
    <row r="27" spans="1:5">
      <c r="A27" s="2"/>
      <c r="B27" s="22"/>
    </row>
    <row r="28" spans="1:5" ht="15.75">
      <c r="A28" s="28" t="s">
        <v>26</v>
      </c>
      <c r="B28" s="28"/>
    </row>
    <row r="29" spans="1:5">
      <c r="A29" s="3" t="s">
        <v>2</v>
      </c>
      <c r="B29" s="193">
        <f t="shared" ref="B29:C34" si="2">B39+B48+B57</f>
        <v>893400</v>
      </c>
      <c r="C29" s="193">
        <f t="shared" si="2"/>
        <v>1041800</v>
      </c>
      <c r="D29" s="193"/>
    </row>
    <row r="30" spans="1:5" s="23" customFormat="1">
      <c r="A30" s="23" t="s">
        <v>504</v>
      </c>
      <c r="B30" s="193">
        <f t="shared" si="2"/>
        <v>0</v>
      </c>
      <c r="C30" s="193">
        <f t="shared" si="2"/>
        <v>4600</v>
      </c>
      <c r="D30" s="193"/>
    </row>
    <row r="31" spans="1:5" s="23" customFormat="1">
      <c r="A31" s="23" t="s">
        <v>505</v>
      </c>
      <c r="B31" s="193">
        <f t="shared" si="2"/>
        <v>2800</v>
      </c>
      <c r="C31" s="193">
        <f t="shared" si="2"/>
        <v>4200</v>
      </c>
      <c r="D31" s="193"/>
    </row>
    <row r="32" spans="1:5">
      <c r="A32" s="23" t="s">
        <v>506</v>
      </c>
      <c r="B32" s="193">
        <f t="shared" si="2"/>
        <v>361800</v>
      </c>
      <c r="C32" s="193">
        <f t="shared" si="2"/>
        <v>407700</v>
      </c>
      <c r="D32" s="193"/>
    </row>
    <row r="33" spans="1:4">
      <c r="A33" s="3" t="s">
        <v>3</v>
      </c>
      <c r="B33" s="193">
        <f t="shared" si="2"/>
        <v>24500</v>
      </c>
      <c r="C33" s="193">
        <f t="shared" si="2"/>
        <v>17300</v>
      </c>
      <c r="D33" s="193"/>
    </row>
    <row r="34" spans="1:4">
      <c r="A34" s="3" t="s">
        <v>1</v>
      </c>
      <c r="B34" s="193">
        <f t="shared" si="2"/>
        <v>-3700</v>
      </c>
      <c r="C34" s="193">
        <f t="shared" si="2"/>
        <v>-4100</v>
      </c>
      <c r="D34" s="193"/>
    </row>
    <row r="35" spans="1:4">
      <c r="B35" s="196">
        <f>SUM(B29:B34)</f>
        <v>1278800</v>
      </c>
      <c r="C35" s="196">
        <f>SUM(C29:C34)</f>
        <v>1471500</v>
      </c>
      <c r="D35" s="189"/>
    </row>
    <row r="36" spans="1:4" s="23" customFormat="1">
      <c r="A36" s="22" t="s">
        <v>37</v>
      </c>
      <c r="B36" s="22"/>
      <c r="C36" s="195"/>
    </row>
    <row r="37" spans="1:4" s="23" customFormat="1">
      <c r="A37" s="22"/>
      <c r="B37" s="22"/>
      <c r="C37" s="195"/>
    </row>
    <row r="38" spans="1:4" s="23" customFormat="1">
      <c r="A38" s="22" t="s">
        <v>55</v>
      </c>
      <c r="B38" s="22"/>
      <c r="C38" s="189"/>
    </row>
    <row r="39" spans="1:4" s="23" customFormat="1">
      <c r="A39" s="23" t="s">
        <v>2</v>
      </c>
      <c r="B39" s="189">
        <v>692200</v>
      </c>
      <c r="C39" s="189">
        <v>818200</v>
      </c>
    </row>
    <row r="40" spans="1:4" s="23" customFormat="1">
      <c r="A40" s="23" t="s">
        <v>504</v>
      </c>
      <c r="B40" s="189">
        <v>0</v>
      </c>
      <c r="C40" s="189">
        <v>3600</v>
      </c>
    </row>
    <row r="41" spans="1:4" s="23" customFormat="1">
      <c r="A41" s="23" t="s">
        <v>505</v>
      </c>
      <c r="B41" s="189">
        <v>2200</v>
      </c>
      <c r="C41" s="189">
        <v>2800</v>
      </c>
    </row>
    <row r="42" spans="1:4" s="23" customFormat="1">
      <c r="A42" s="23" t="s">
        <v>506</v>
      </c>
      <c r="B42" s="193">
        <v>75500</v>
      </c>
      <c r="C42" s="193">
        <v>81300</v>
      </c>
    </row>
    <row r="43" spans="1:4" s="23" customFormat="1">
      <c r="A43" s="23" t="s">
        <v>3</v>
      </c>
      <c r="B43" s="193">
        <v>22800</v>
      </c>
      <c r="C43" s="193">
        <v>16000</v>
      </c>
    </row>
    <row r="44" spans="1:4" s="23" customFormat="1">
      <c r="A44" s="23" t="s">
        <v>1</v>
      </c>
      <c r="B44" s="189">
        <v>-1200</v>
      </c>
      <c r="C44" s="189">
        <v>-1300</v>
      </c>
    </row>
    <row r="45" spans="1:4" s="23" customFormat="1">
      <c r="B45" s="196">
        <f>SUM(B39:B44)</f>
        <v>791500</v>
      </c>
      <c r="C45" s="196">
        <f>SUM(C39:C44)</f>
        <v>920600</v>
      </c>
    </row>
    <row r="46" spans="1:4" s="23" customFormat="1">
      <c r="C46" s="195"/>
    </row>
    <row r="47" spans="1:4" s="23" customFormat="1">
      <c r="A47" s="22" t="s">
        <v>56</v>
      </c>
      <c r="B47" s="22"/>
      <c r="C47" s="189"/>
    </row>
    <row r="48" spans="1:4" s="23" customFormat="1">
      <c r="A48" s="23" t="s">
        <v>2</v>
      </c>
      <c r="B48" s="189">
        <v>199100</v>
      </c>
      <c r="C48" s="189">
        <v>221300</v>
      </c>
    </row>
    <row r="49" spans="1:3" s="23" customFormat="1">
      <c r="A49" s="23" t="s">
        <v>504</v>
      </c>
      <c r="B49" s="189">
        <v>0</v>
      </c>
      <c r="C49" s="189">
        <v>1000</v>
      </c>
    </row>
    <row r="50" spans="1:3" s="23" customFormat="1">
      <c r="A50" s="23" t="s">
        <v>505</v>
      </c>
      <c r="B50" s="189">
        <v>600</v>
      </c>
      <c r="C50" s="189">
        <v>1400</v>
      </c>
    </row>
    <row r="51" spans="1:3" s="23" customFormat="1">
      <c r="A51" s="23" t="s">
        <v>506</v>
      </c>
      <c r="B51" s="193">
        <v>20100</v>
      </c>
      <c r="C51" s="193">
        <v>21600</v>
      </c>
    </row>
    <row r="52" spans="1:3" s="23" customFormat="1">
      <c r="A52" s="23" t="s">
        <v>3</v>
      </c>
      <c r="B52" s="193">
        <v>1700</v>
      </c>
      <c r="C52" s="193">
        <v>1300</v>
      </c>
    </row>
    <row r="53" spans="1:3" s="23" customFormat="1">
      <c r="A53" s="23" t="s">
        <v>1</v>
      </c>
      <c r="B53" s="189">
        <v>0</v>
      </c>
      <c r="C53" s="189">
        <v>0</v>
      </c>
    </row>
    <row r="54" spans="1:3" s="23" customFormat="1">
      <c r="B54" s="196">
        <f>SUM(B48:B53)</f>
        <v>221500</v>
      </c>
      <c r="C54" s="196">
        <f>SUM(C48:C53)</f>
        <v>246600</v>
      </c>
    </row>
    <row r="55" spans="1:3" s="23" customFormat="1">
      <c r="C55" s="195"/>
    </row>
    <row r="56" spans="1:3" s="23" customFormat="1">
      <c r="A56" s="22" t="s">
        <v>57</v>
      </c>
      <c r="B56" s="189"/>
      <c r="C56" s="189"/>
    </row>
    <row r="57" spans="1:3" s="23" customFormat="1">
      <c r="A57" s="23" t="s">
        <v>2</v>
      </c>
      <c r="B57" s="189">
        <v>2100</v>
      </c>
      <c r="C57" s="189">
        <v>2300</v>
      </c>
    </row>
    <row r="58" spans="1:3" s="23" customFormat="1">
      <c r="A58" s="23" t="s">
        <v>504</v>
      </c>
      <c r="B58" s="189">
        <v>0</v>
      </c>
      <c r="C58" s="189">
        <v>0</v>
      </c>
    </row>
    <row r="59" spans="1:3" s="23" customFormat="1">
      <c r="A59" s="23" t="s">
        <v>505</v>
      </c>
      <c r="B59" s="189">
        <v>0</v>
      </c>
      <c r="C59" s="189">
        <v>0</v>
      </c>
    </row>
    <row r="60" spans="1:3" s="23" customFormat="1">
      <c r="A60" s="23" t="s">
        <v>506</v>
      </c>
      <c r="B60" s="193">
        <v>266200</v>
      </c>
      <c r="C60" s="193">
        <v>304800</v>
      </c>
    </row>
    <row r="61" spans="1:3" s="23" customFormat="1">
      <c r="A61" s="23" t="s">
        <v>3</v>
      </c>
      <c r="B61" s="193">
        <v>0</v>
      </c>
      <c r="C61" s="193">
        <v>0</v>
      </c>
    </row>
    <row r="62" spans="1:3" s="23" customFormat="1">
      <c r="A62" s="23" t="s">
        <v>1</v>
      </c>
      <c r="B62" s="189">
        <v>-2500</v>
      </c>
      <c r="C62" s="189">
        <v>-2800</v>
      </c>
    </row>
    <row r="63" spans="1:3" s="23" customFormat="1">
      <c r="B63" s="196">
        <f>SUM(B57:B62)</f>
        <v>265800</v>
      </c>
      <c r="C63" s="196">
        <f>SUM(C57:C62)</f>
        <v>304300</v>
      </c>
    </row>
    <row r="64" spans="1:3" s="23" customFormat="1">
      <c r="C64" s="195"/>
    </row>
    <row r="65" spans="1:4" ht="15.75">
      <c r="A65" s="28" t="s">
        <v>35</v>
      </c>
      <c r="B65" s="28"/>
    </row>
    <row r="66" spans="1:4">
      <c r="A66" s="3" t="s">
        <v>2</v>
      </c>
      <c r="B66" s="193">
        <f t="shared" ref="B66:C71" si="3">B77+B86+B95</f>
        <v>715300</v>
      </c>
      <c r="C66" s="193">
        <f t="shared" si="3"/>
        <v>774700</v>
      </c>
      <c r="D66" s="193"/>
    </row>
    <row r="67" spans="1:4" s="23" customFormat="1">
      <c r="A67" s="23" t="s">
        <v>504</v>
      </c>
      <c r="B67" s="193">
        <f t="shared" si="3"/>
        <v>0</v>
      </c>
      <c r="C67" s="193">
        <f t="shared" si="3"/>
        <v>7100</v>
      </c>
      <c r="D67" s="193"/>
    </row>
    <row r="68" spans="1:4" s="23" customFormat="1">
      <c r="A68" s="23" t="s">
        <v>505</v>
      </c>
      <c r="B68" s="193">
        <f t="shared" si="3"/>
        <v>42200</v>
      </c>
      <c r="C68" s="193">
        <f t="shared" si="3"/>
        <v>35900</v>
      </c>
      <c r="D68" s="193"/>
    </row>
    <row r="69" spans="1:4">
      <c r="A69" s="23" t="s">
        <v>506</v>
      </c>
      <c r="B69" s="193">
        <f t="shared" si="3"/>
        <v>479500</v>
      </c>
      <c r="C69" s="193">
        <f t="shared" si="3"/>
        <v>539600</v>
      </c>
      <c r="D69" s="193"/>
    </row>
    <row r="70" spans="1:4">
      <c r="A70" s="3" t="s">
        <v>3</v>
      </c>
      <c r="B70" s="193">
        <f t="shared" si="3"/>
        <v>6400</v>
      </c>
      <c r="C70" s="193">
        <f t="shared" si="3"/>
        <v>5100</v>
      </c>
      <c r="D70" s="193"/>
    </row>
    <row r="71" spans="1:4">
      <c r="A71" s="3" t="s">
        <v>1</v>
      </c>
      <c r="B71" s="193">
        <f t="shared" si="3"/>
        <v>-62200</v>
      </c>
      <c r="C71" s="193">
        <f t="shared" si="3"/>
        <v>-90100</v>
      </c>
      <c r="D71" s="193"/>
    </row>
    <row r="72" spans="1:4">
      <c r="B72" s="196">
        <f>SUM(B66:B71)</f>
        <v>1181200</v>
      </c>
      <c r="C72" s="196">
        <f>SUM(C66:C71)</f>
        <v>1272300</v>
      </c>
      <c r="D72" s="189"/>
    </row>
    <row r="73" spans="1:4" s="23" customFormat="1">
      <c r="C73" s="195"/>
    </row>
    <row r="74" spans="1:4" s="23" customFormat="1">
      <c r="A74" s="22" t="s">
        <v>37</v>
      </c>
      <c r="B74" s="22"/>
      <c r="C74" s="195"/>
    </row>
    <row r="75" spans="1:4" s="23" customFormat="1">
      <c r="A75" s="22"/>
      <c r="B75" s="22"/>
      <c r="C75" s="195"/>
    </row>
    <row r="76" spans="1:4" s="23" customFormat="1">
      <c r="A76" s="22" t="s">
        <v>59</v>
      </c>
      <c r="B76" s="22"/>
      <c r="C76" s="189"/>
    </row>
    <row r="77" spans="1:4" s="23" customFormat="1">
      <c r="A77" s="23" t="s">
        <v>2</v>
      </c>
      <c r="B77" s="189">
        <v>380900</v>
      </c>
      <c r="C77" s="189">
        <v>421400</v>
      </c>
    </row>
    <row r="78" spans="1:4" s="23" customFormat="1">
      <c r="A78" s="23" t="s">
        <v>504</v>
      </c>
      <c r="B78" s="189">
        <v>0</v>
      </c>
      <c r="C78" s="189">
        <v>1600</v>
      </c>
    </row>
    <row r="79" spans="1:4" s="23" customFormat="1">
      <c r="A79" s="23" t="s">
        <v>505</v>
      </c>
      <c r="B79" s="189">
        <v>1100</v>
      </c>
      <c r="C79" s="189">
        <v>2200</v>
      </c>
    </row>
    <row r="80" spans="1:4" s="23" customFormat="1">
      <c r="A80" s="23" t="s">
        <v>506</v>
      </c>
      <c r="B80" s="193">
        <v>96900</v>
      </c>
      <c r="C80" s="193">
        <v>109500</v>
      </c>
    </row>
    <row r="81" spans="1:3" s="23" customFormat="1">
      <c r="A81" s="23" t="s">
        <v>3</v>
      </c>
      <c r="B81" s="193">
        <v>2500</v>
      </c>
      <c r="C81" s="193">
        <v>2000</v>
      </c>
    </row>
    <row r="82" spans="1:3" s="23" customFormat="1">
      <c r="A82" s="23" t="s">
        <v>1</v>
      </c>
      <c r="B82" s="189">
        <v>-17900</v>
      </c>
      <c r="C82" s="189">
        <v>-42800</v>
      </c>
    </row>
    <row r="83" spans="1:3" s="23" customFormat="1">
      <c r="B83" s="196">
        <f>SUM(B77:B82)</f>
        <v>463500</v>
      </c>
      <c r="C83" s="196">
        <f>SUM(C77:C82)</f>
        <v>493900</v>
      </c>
    </row>
    <row r="84" spans="1:3" s="23" customFormat="1">
      <c r="C84" s="195"/>
    </row>
    <row r="85" spans="1:3" s="23" customFormat="1">
      <c r="A85" s="22" t="s">
        <v>60</v>
      </c>
      <c r="B85" s="22"/>
      <c r="C85" s="189"/>
    </row>
    <row r="86" spans="1:3" s="23" customFormat="1">
      <c r="A86" s="23" t="s">
        <v>2</v>
      </c>
      <c r="B86" s="189">
        <v>302100</v>
      </c>
      <c r="C86" s="189">
        <v>325800</v>
      </c>
    </row>
    <row r="87" spans="1:3" s="23" customFormat="1">
      <c r="A87" s="23" t="s">
        <v>504</v>
      </c>
      <c r="B87" s="189">
        <v>0</v>
      </c>
      <c r="C87" s="189">
        <v>5000</v>
      </c>
    </row>
    <row r="88" spans="1:3" s="23" customFormat="1">
      <c r="A88" s="23" t="s">
        <v>505</v>
      </c>
      <c r="B88" s="189">
        <v>41100</v>
      </c>
      <c r="C88" s="189">
        <v>33700</v>
      </c>
    </row>
    <row r="89" spans="1:3" s="23" customFormat="1">
      <c r="A89" s="23" t="s">
        <v>506</v>
      </c>
      <c r="B89" s="193">
        <v>359700</v>
      </c>
      <c r="C89" s="193">
        <v>383400</v>
      </c>
    </row>
    <row r="90" spans="1:3" s="23" customFormat="1">
      <c r="A90" s="23" t="s">
        <v>3</v>
      </c>
      <c r="B90" s="193">
        <v>3400</v>
      </c>
      <c r="C90" s="193">
        <v>2800</v>
      </c>
    </row>
    <row r="91" spans="1:3" s="23" customFormat="1">
      <c r="A91" s="23" t="s">
        <v>1</v>
      </c>
      <c r="B91" s="189">
        <v>-44300</v>
      </c>
      <c r="C91" s="189">
        <v>-47300</v>
      </c>
    </row>
    <row r="92" spans="1:3" s="23" customFormat="1">
      <c r="B92" s="196">
        <f>SUM(B86:B91)</f>
        <v>662000</v>
      </c>
      <c r="C92" s="196">
        <f>SUM(C86:C91)</f>
        <v>703400</v>
      </c>
    </row>
    <row r="93" spans="1:3" s="23" customFormat="1">
      <c r="C93" s="195"/>
    </row>
    <row r="94" spans="1:3">
      <c r="A94" s="22" t="s">
        <v>61</v>
      </c>
      <c r="B94" s="22"/>
    </row>
    <row r="95" spans="1:3">
      <c r="A95" s="23" t="s">
        <v>2</v>
      </c>
      <c r="B95" s="189">
        <v>32300</v>
      </c>
      <c r="C95" s="189">
        <v>27500</v>
      </c>
    </row>
    <row r="96" spans="1:3" s="23" customFormat="1">
      <c r="A96" s="23" t="s">
        <v>504</v>
      </c>
      <c r="B96" s="189">
        <v>0</v>
      </c>
      <c r="C96" s="189">
        <v>500</v>
      </c>
    </row>
    <row r="97" spans="1:4" s="23" customFormat="1">
      <c r="A97" s="23" t="s">
        <v>505</v>
      </c>
      <c r="B97" s="189">
        <v>0</v>
      </c>
      <c r="C97" s="189">
        <v>0</v>
      </c>
    </row>
    <row r="98" spans="1:4">
      <c r="A98" s="23" t="s">
        <v>506</v>
      </c>
      <c r="B98" s="193">
        <v>22900</v>
      </c>
      <c r="C98" s="193">
        <v>46700</v>
      </c>
    </row>
    <row r="99" spans="1:4">
      <c r="A99" s="23" t="s">
        <v>3</v>
      </c>
      <c r="B99" s="193">
        <v>500</v>
      </c>
      <c r="C99" s="193">
        <v>300</v>
      </c>
    </row>
    <row r="100" spans="1:4">
      <c r="A100" s="23" t="s">
        <v>1</v>
      </c>
      <c r="B100" s="189">
        <v>0</v>
      </c>
      <c r="C100" s="189">
        <v>0</v>
      </c>
    </row>
    <row r="101" spans="1:4">
      <c r="A101" s="23"/>
      <c r="B101" s="196">
        <f>SUM(B95:B100)</f>
        <v>55700</v>
      </c>
      <c r="C101" s="196">
        <f>SUM(C95:C100)</f>
        <v>75000</v>
      </c>
    </row>
    <row r="104" spans="1:4" s="23" customFormat="1" ht="15.75">
      <c r="A104" s="28" t="s">
        <v>27</v>
      </c>
      <c r="B104" s="28"/>
      <c r="C104" s="189"/>
    </row>
    <row r="105" spans="1:4" s="23" customFormat="1">
      <c r="A105" s="23" t="s">
        <v>2</v>
      </c>
      <c r="B105" s="193">
        <f t="shared" ref="B105:C108" si="4">B117+B126+B136+B145+B154</f>
        <v>1734300</v>
      </c>
      <c r="C105" s="193">
        <f t="shared" si="4"/>
        <v>1896700</v>
      </c>
      <c r="D105" s="193"/>
    </row>
    <row r="106" spans="1:4" s="23" customFormat="1">
      <c r="A106" s="23" t="s">
        <v>504</v>
      </c>
      <c r="B106" s="193">
        <f t="shared" si="4"/>
        <v>463400</v>
      </c>
      <c r="C106" s="193">
        <f t="shared" si="4"/>
        <v>668700</v>
      </c>
      <c r="D106" s="193"/>
    </row>
    <row r="107" spans="1:4" s="23" customFormat="1">
      <c r="A107" s="23" t="s">
        <v>505</v>
      </c>
      <c r="B107" s="193">
        <f t="shared" si="4"/>
        <v>16000</v>
      </c>
      <c r="C107" s="193">
        <f t="shared" si="4"/>
        <v>13500</v>
      </c>
      <c r="D107" s="193"/>
    </row>
    <row r="108" spans="1:4" s="23" customFormat="1">
      <c r="A108" s="23" t="s">
        <v>506</v>
      </c>
      <c r="B108" s="193">
        <f t="shared" si="4"/>
        <v>387100</v>
      </c>
      <c r="C108" s="193">
        <f t="shared" si="4"/>
        <v>379700</v>
      </c>
      <c r="D108" s="193"/>
    </row>
    <row r="109" spans="1:4" s="23" customFormat="1">
      <c r="A109" s="23" t="s">
        <v>508</v>
      </c>
      <c r="B109" s="193">
        <f>B130</f>
        <v>40000</v>
      </c>
      <c r="C109" s="193">
        <f>C130</f>
        <v>40000</v>
      </c>
      <c r="D109" s="193"/>
    </row>
    <row r="110" spans="1:4" s="23" customFormat="1">
      <c r="A110" s="23" t="s">
        <v>3</v>
      </c>
      <c r="B110" s="193">
        <f t="shared" ref="B110:C111" si="5">B121+B131+B140+B149+B158</f>
        <v>293000</v>
      </c>
      <c r="C110" s="193">
        <f t="shared" si="5"/>
        <v>267000</v>
      </c>
      <c r="D110" s="193"/>
    </row>
    <row r="111" spans="1:4" s="23" customFormat="1">
      <c r="A111" s="23" t="s">
        <v>1</v>
      </c>
      <c r="B111" s="193">
        <f t="shared" si="5"/>
        <v>-283300</v>
      </c>
      <c r="C111" s="193">
        <f t="shared" si="5"/>
        <v>-276400</v>
      </c>
      <c r="D111" s="193"/>
    </row>
    <row r="112" spans="1:4" s="23" customFormat="1">
      <c r="B112" s="196">
        <f>SUM(B105:B111)</f>
        <v>2650500</v>
      </c>
      <c r="C112" s="196">
        <f>SUM(C105:C111)</f>
        <v>2989200</v>
      </c>
      <c r="D112" s="189"/>
    </row>
    <row r="113" spans="1:3" s="23" customFormat="1">
      <c r="C113" s="195"/>
    </row>
    <row r="114" spans="1:3" s="23" customFormat="1">
      <c r="A114" s="22" t="s">
        <v>37</v>
      </c>
      <c r="B114" s="22"/>
      <c r="C114" s="195"/>
    </row>
    <row r="115" spans="1:3" s="23" customFormat="1">
      <c r="A115" s="22"/>
      <c r="B115" s="22"/>
      <c r="C115" s="195"/>
    </row>
    <row r="116" spans="1:3" s="23" customFormat="1">
      <c r="A116" s="22" t="s">
        <v>62</v>
      </c>
      <c r="B116" s="22"/>
      <c r="C116" s="189"/>
    </row>
    <row r="117" spans="1:3" s="23" customFormat="1">
      <c r="A117" s="23" t="s">
        <v>2</v>
      </c>
      <c r="B117" s="189">
        <v>141100</v>
      </c>
      <c r="C117" s="189">
        <v>152400</v>
      </c>
    </row>
    <row r="118" spans="1:3" s="23" customFormat="1">
      <c r="A118" s="23" t="s">
        <v>504</v>
      </c>
      <c r="B118" s="189">
        <v>200</v>
      </c>
      <c r="C118" s="189">
        <v>1900</v>
      </c>
    </row>
    <row r="119" spans="1:3" s="23" customFormat="1">
      <c r="A119" s="23" t="s">
        <v>505</v>
      </c>
      <c r="B119" s="189">
        <v>800</v>
      </c>
      <c r="C119" s="189">
        <v>900</v>
      </c>
    </row>
    <row r="120" spans="1:3" s="23" customFormat="1">
      <c r="A120" s="23" t="s">
        <v>506</v>
      </c>
      <c r="B120" s="193">
        <v>100800</v>
      </c>
      <c r="C120" s="193">
        <v>93900</v>
      </c>
    </row>
    <row r="121" spans="1:3">
      <c r="A121" s="23" t="s">
        <v>3</v>
      </c>
      <c r="B121" s="193">
        <v>1300</v>
      </c>
      <c r="C121" s="193">
        <v>1000</v>
      </c>
    </row>
    <row r="122" spans="1:3">
      <c r="A122" s="23" t="s">
        <v>1</v>
      </c>
      <c r="B122" s="189">
        <v>-8400</v>
      </c>
      <c r="C122" s="189">
        <v>-700</v>
      </c>
    </row>
    <row r="123" spans="1:3">
      <c r="A123" s="23"/>
      <c r="B123" s="196">
        <f>SUM(B117:B122)</f>
        <v>235800</v>
      </c>
      <c r="C123" s="196">
        <f>SUM(C117:C122)</f>
        <v>249400</v>
      </c>
    </row>
    <row r="125" spans="1:3" s="23" customFormat="1">
      <c r="A125" s="22" t="s">
        <v>78</v>
      </c>
      <c r="B125" s="22"/>
      <c r="C125" s="189"/>
    </row>
    <row r="126" spans="1:3" s="23" customFormat="1">
      <c r="A126" s="189" t="s">
        <v>2</v>
      </c>
      <c r="B126" s="189">
        <v>76400</v>
      </c>
      <c r="C126" s="189">
        <v>84400</v>
      </c>
    </row>
    <row r="127" spans="1:3" s="23" customFormat="1">
      <c r="A127" s="23" t="s">
        <v>504</v>
      </c>
      <c r="B127" s="189">
        <v>0</v>
      </c>
      <c r="C127" s="189">
        <v>2100</v>
      </c>
    </row>
    <row r="128" spans="1:3" s="23" customFormat="1">
      <c r="A128" s="23" t="s">
        <v>505</v>
      </c>
      <c r="B128" s="189">
        <v>0</v>
      </c>
      <c r="C128" s="189">
        <v>0</v>
      </c>
    </row>
    <row r="129" spans="1:3" s="23" customFormat="1">
      <c r="A129" s="23" t="s">
        <v>506</v>
      </c>
      <c r="B129" s="193">
        <v>15300</v>
      </c>
      <c r="C129" s="193">
        <v>10400</v>
      </c>
    </row>
    <row r="130" spans="1:3" s="23" customFormat="1">
      <c r="A130" s="23" t="s">
        <v>508</v>
      </c>
      <c r="B130" s="193">
        <v>40000</v>
      </c>
      <c r="C130" s="193">
        <v>40000</v>
      </c>
    </row>
    <row r="131" spans="1:3" s="23" customFormat="1">
      <c r="A131" s="23" t="s">
        <v>3</v>
      </c>
      <c r="B131" s="193">
        <v>900</v>
      </c>
      <c r="C131" s="193">
        <v>700</v>
      </c>
    </row>
    <row r="132" spans="1:3" s="23" customFormat="1">
      <c r="A132" s="23" t="s">
        <v>1</v>
      </c>
      <c r="B132" s="189">
        <v>-242500</v>
      </c>
      <c r="C132" s="189">
        <v>-240000</v>
      </c>
    </row>
    <row r="133" spans="1:3" s="23" customFormat="1">
      <c r="B133" s="196">
        <f>SUM(B126:B132)</f>
        <v>-109900</v>
      </c>
      <c r="C133" s="196">
        <f>SUM(C126:C132)</f>
        <v>-102400</v>
      </c>
    </row>
    <row r="134" spans="1:3" s="23" customFormat="1">
      <c r="C134" s="189"/>
    </row>
    <row r="135" spans="1:3">
      <c r="A135" s="22" t="s">
        <v>28</v>
      </c>
      <c r="B135" s="22"/>
    </row>
    <row r="136" spans="1:3">
      <c r="A136" s="23" t="s">
        <v>2</v>
      </c>
      <c r="B136" s="189">
        <v>871200</v>
      </c>
      <c r="C136" s="189">
        <v>955400</v>
      </c>
    </row>
    <row r="137" spans="1:3" s="23" customFormat="1">
      <c r="A137" s="23" t="s">
        <v>504</v>
      </c>
      <c r="B137" s="189">
        <v>0</v>
      </c>
      <c r="C137" s="189">
        <v>5900</v>
      </c>
    </row>
    <row r="138" spans="1:3" s="23" customFormat="1">
      <c r="A138" s="23" t="s">
        <v>505</v>
      </c>
      <c r="B138" s="189">
        <v>2200</v>
      </c>
      <c r="C138" s="189">
        <v>3400</v>
      </c>
    </row>
    <row r="139" spans="1:3">
      <c r="A139" s="23" t="s">
        <v>506</v>
      </c>
      <c r="B139" s="193">
        <v>66700</v>
      </c>
      <c r="C139" s="193">
        <v>65600</v>
      </c>
    </row>
    <row r="140" spans="1:3">
      <c r="A140" s="23" t="s">
        <v>3</v>
      </c>
      <c r="B140" s="193">
        <v>6600</v>
      </c>
      <c r="C140" s="193">
        <v>5300</v>
      </c>
    </row>
    <row r="141" spans="1:3">
      <c r="A141" s="23" t="s">
        <v>1</v>
      </c>
      <c r="B141" s="189">
        <v>-900</v>
      </c>
      <c r="C141" s="189">
        <v>-1000</v>
      </c>
    </row>
    <row r="142" spans="1:3">
      <c r="A142" s="23"/>
      <c r="B142" s="196">
        <f>SUM(B136:B141)</f>
        <v>945800</v>
      </c>
      <c r="C142" s="196">
        <f>SUM(C136:C141)</f>
        <v>1034600</v>
      </c>
    </row>
    <row r="144" spans="1:3">
      <c r="A144" s="22" t="s">
        <v>63</v>
      </c>
      <c r="B144" s="189"/>
    </row>
    <row r="145" spans="1:3">
      <c r="A145" s="23" t="s">
        <v>2</v>
      </c>
      <c r="B145" s="189">
        <v>330400</v>
      </c>
      <c r="C145" s="189">
        <v>361400</v>
      </c>
    </row>
    <row r="146" spans="1:3" s="23" customFormat="1">
      <c r="A146" s="23" t="s">
        <v>504</v>
      </c>
      <c r="B146" s="189">
        <v>463200</v>
      </c>
      <c r="C146" s="189">
        <v>655700</v>
      </c>
    </row>
    <row r="147" spans="1:3" s="23" customFormat="1">
      <c r="A147" s="23" t="s">
        <v>505</v>
      </c>
      <c r="B147" s="189">
        <v>9200</v>
      </c>
      <c r="C147" s="189">
        <v>5600</v>
      </c>
    </row>
    <row r="148" spans="1:3">
      <c r="A148" s="23" t="s">
        <v>506</v>
      </c>
      <c r="B148" s="193">
        <v>146700</v>
      </c>
      <c r="C148" s="193">
        <v>149600</v>
      </c>
    </row>
    <row r="149" spans="1:3">
      <c r="A149" s="23" t="s">
        <v>3</v>
      </c>
      <c r="B149" s="193">
        <v>282000</v>
      </c>
      <c r="C149" s="193">
        <v>258200</v>
      </c>
    </row>
    <row r="150" spans="1:3">
      <c r="A150" s="23" t="s">
        <v>1</v>
      </c>
      <c r="B150" s="189">
        <v>-31500</v>
      </c>
      <c r="C150" s="189">
        <v>-34700</v>
      </c>
    </row>
    <row r="151" spans="1:3">
      <c r="A151" s="23"/>
      <c r="B151" s="196">
        <f>SUM(B145:B150)</f>
        <v>1200000</v>
      </c>
      <c r="C151" s="196">
        <f>SUM(C145:C150)</f>
        <v>1395800</v>
      </c>
    </row>
    <row r="153" spans="1:3">
      <c r="A153" s="22" t="s">
        <v>64</v>
      </c>
      <c r="B153" s="22"/>
    </row>
    <row r="154" spans="1:3">
      <c r="A154" s="23" t="s">
        <v>2</v>
      </c>
      <c r="B154" s="189">
        <v>315200</v>
      </c>
      <c r="C154" s="189">
        <v>343100</v>
      </c>
    </row>
    <row r="155" spans="1:3" s="23" customFormat="1">
      <c r="A155" s="23" t="s">
        <v>504</v>
      </c>
      <c r="B155" s="189">
        <v>0</v>
      </c>
      <c r="C155" s="189">
        <v>3100</v>
      </c>
    </row>
    <row r="156" spans="1:3" s="23" customFormat="1">
      <c r="A156" s="23" t="s">
        <v>505</v>
      </c>
      <c r="B156" s="189">
        <v>3800</v>
      </c>
      <c r="C156" s="189">
        <v>3600</v>
      </c>
    </row>
    <row r="157" spans="1:3">
      <c r="A157" s="23" t="s">
        <v>506</v>
      </c>
      <c r="B157" s="193">
        <v>57600</v>
      </c>
      <c r="C157" s="193">
        <v>60200</v>
      </c>
    </row>
    <row r="158" spans="1:3">
      <c r="A158" s="23" t="s">
        <v>3</v>
      </c>
      <c r="B158" s="193">
        <v>2200</v>
      </c>
      <c r="C158" s="193">
        <v>1800</v>
      </c>
    </row>
    <row r="159" spans="1:3">
      <c r="A159" s="23" t="s">
        <v>1</v>
      </c>
      <c r="B159" s="189">
        <v>0</v>
      </c>
      <c r="C159" s="189">
        <v>0</v>
      </c>
    </row>
    <row r="160" spans="1:3">
      <c r="A160" s="23"/>
      <c r="B160" s="196">
        <f>SUM(B154:B159)</f>
        <v>378800</v>
      </c>
      <c r="C160" s="196">
        <f>SUM(C154:C159)</f>
        <v>411800</v>
      </c>
    </row>
    <row r="162" spans="1:4" s="23" customFormat="1" ht="15.75">
      <c r="A162" s="30" t="s">
        <v>36</v>
      </c>
      <c r="B162" s="30"/>
      <c r="C162" s="189"/>
    </row>
    <row r="163" spans="1:4" s="23" customFormat="1">
      <c r="A163" s="3" t="s">
        <v>2</v>
      </c>
      <c r="B163" s="193">
        <f t="shared" ref="B163:C166" si="6">B176+B186+B196</f>
        <v>1943500</v>
      </c>
      <c r="C163" s="193">
        <f t="shared" si="6"/>
        <v>2313400</v>
      </c>
      <c r="D163" s="193"/>
    </row>
    <row r="164" spans="1:4" s="23" customFormat="1">
      <c r="A164" s="23" t="s">
        <v>504</v>
      </c>
      <c r="B164" s="193">
        <f t="shared" si="6"/>
        <v>0</v>
      </c>
      <c r="C164" s="193">
        <f t="shared" si="6"/>
        <v>23500</v>
      </c>
      <c r="D164" s="193"/>
    </row>
    <row r="165" spans="1:4" s="23" customFormat="1">
      <c r="A165" s="23" t="s">
        <v>505</v>
      </c>
      <c r="B165" s="193">
        <f t="shared" si="6"/>
        <v>13700</v>
      </c>
      <c r="C165" s="193">
        <f t="shared" si="6"/>
        <v>13000</v>
      </c>
      <c r="D165" s="193"/>
    </row>
    <row r="166" spans="1:4" s="23" customFormat="1">
      <c r="A166" s="23" t="s">
        <v>506</v>
      </c>
      <c r="B166" s="193">
        <f t="shared" si="6"/>
        <v>-66000</v>
      </c>
      <c r="C166" s="193">
        <f t="shared" si="6"/>
        <v>290500</v>
      </c>
      <c r="D166" s="193"/>
    </row>
    <row r="167" spans="1:4" s="23" customFormat="1">
      <c r="A167" s="23" t="s">
        <v>508</v>
      </c>
      <c r="B167" s="193">
        <f>B200</f>
        <v>0</v>
      </c>
      <c r="C167" s="193">
        <f>C200</f>
        <v>0</v>
      </c>
      <c r="D167" s="193"/>
    </row>
    <row r="168" spans="1:4" s="23" customFormat="1">
      <c r="A168" s="23" t="s">
        <v>510</v>
      </c>
      <c r="B168" s="193">
        <f>B190+B180</f>
        <v>21858400</v>
      </c>
      <c r="C168" s="193">
        <f>C190+C180</f>
        <v>21600000</v>
      </c>
      <c r="D168" s="193"/>
    </row>
    <row r="169" spans="1:4" s="23" customFormat="1">
      <c r="A169" s="3" t="s">
        <v>3</v>
      </c>
      <c r="B169" s="193">
        <f t="shared" ref="B169:C170" si="7">B181+B191+B201</f>
        <v>19400</v>
      </c>
      <c r="C169" s="193">
        <f t="shared" si="7"/>
        <v>16000</v>
      </c>
      <c r="D169" s="193"/>
    </row>
    <row r="170" spans="1:4" s="23" customFormat="1">
      <c r="A170" s="3" t="s">
        <v>1</v>
      </c>
      <c r="B170" s="193">
        <f t="shared" si="7"/>
        <v>-22438100</v>
      </c>
      <c r="C170" s="193">
        <f t="shared" si="7"/>
        <v>-22260100</v>
      </c>
      <c r="D170" s="193"/>
    </row>
    <row r="171" spans="1:4" s="23" customFormat="1">
      <c r="A171" s="3"/>
      <c r="B171" s="196">
        <f>SUM(B163:B170)</f>
        <v>1330900</v>
      </c>
      <c r="C171" s="196">
        <f>SUM(C163:C170)</f>
        <v>1996300</v>
      </c>
      <c r="D171" s="189"/>
    </row>
    <row r="172" spans="1:4" s="23" customFormat="1">
      <c r="C172" s="195"/>
    </row>
    <row r="173" spans="1:4" s="23" customFormat="1">
      <c r="A173" s="22" t="s">
        <v>37</v>
      </c>
      <c r="B173" s="22"/>
      <c r="C173" s="195"/>
    </row>
    <row r="174" spans="1:4" s="23" customFormat="1">
      <c r="A174" s="22"/>
      <c r="B174" s="22"/>
      <c r="C174" s="195"/>
    </row>
    <row r="175" spans="1:4" s="23" customFormat="1">
      <c r="A175" s="22" t="s">
        <v>75</v>
      </c>
      <c r="B175" s="22"/>
      <c r="C175" s="189"/>
    </row>
    <row r="176" spans="1:4" s="23" customFormat="1">
      <c r="A176" s="23" t="s">
        <v>2</v>
      </c>
      <c r="B176" s="189">
        <v>938500</v>
      </c>
      <c r="C176" s="189">
        <v>995700</v>
      </c>
    </row>
    <row r="177" spans="1:3" s="23" customFormat="1">
      <c r="A177" s="23" t="s">
        <v>504</v>
      </c>
      <c r="B177" s="189">
        <v>0</v>
      </c>
      <c r="C177" s="189">
        <v>6800</v>
      </c>
    </row>
    <row r="178" spans="1:3" s="23" customFormat="1">
      <c r="A178" s="23" t="s">
        <v>505</v>
      </c>
      <c r="B178" s="189">
        <v>11800</v>
      </c>
      <c r="C178" s="189">
        <v>9000</v>
      </c>
    </row>
    <row r="179" spans="1:3" s="23" customFormat="1">
      <c r="A179" s="23" t="s">
        <v>506</v>
      </c>
      <c r="B179" s="193">
        <v>195600</v>
      </c>
      <c r="C179" s="193">
        <v>247600</v>
      </c>
    </row>
    <row r="180" spans="1:3" s="23" customFormat="1">
      <c r="A180" s="23" t="s">
        <v>510</v>
      </c>
      <c r="B180" s="193">
        <v>0</v>
      </c>
      <c r="C180" s="193">
        <v>170500</v>
      </c>
    </row>
    <row r="181" spans="1:3" s="23" customFormat="1">
      <c r="A181" s="23" t="s">
        <v>3</v>
      </c>
      <c r="B181" s="193">
        <v>9300</v>
      </c>
      <c r="C181" s="193">
        <v>7800</v>
      </c>
    </row>
    <row r="182" spans="1:3" s="23" customFormat="1">
      <c r="A182" s="23" t="s">
        <v>1</v>
      </c>
      <c r="B182" s="189">
        <v>-549000</v>
      </c>
      <c r="C182" s="189">
        <v>-732900</v>
      </c>
    </row>
    <row r="183" spans="1:3" s="23" customFormat="1">
      <c r="B183" s="196">
        <f>SUM(B176:B182)</f>
        <v>606200</v>
      </c>
      <c r="C183" s="196">
        <f>SUM(C176:C182)</f>
        <v>704500</v>
      </c>
    </row>
    <row r="184" spans="1:3" s="23" customFormat="1">
      <c r="C184" s="195"/>
    </row>
    <row r="185" spans="1:3" s="23" customFormat="1">
      <c r="A185" s="22" t="s">
        <v>76</v>
      </c>
      <c r="B185" s="22"/>
      <c r="C185" s="189"/>
    </row>
    <row r="186" spans="1:3" s="23" customFormat="1">
      <c r="A186" s="23" t="s">
        <v>2</v>
      </c>
      <c r="B186" s="189">
        <v>348600</v>
      </c>
      <c r="C186" s="189">
        <v>606800</v>
      </c>
    </row>
    <row r="187" spans="1:3" s="23" customFormat="1">
      <c r="A187" s="23" t="s">
        <v>504</v>
      </c>
      <c r="B187" s="189">
        <v>0</v>
      </c>
      <c r="C187" s="189">
        <v>3500</v>
      </c>
    </row>
    <row r="188" spans="1:3" s="23" customFormat="1">
      <c r="A188" s="23" t="s">
        <v>505</v>
      </c>
      <c r="B188" s="189">
        <v>1400</v>
      </c>
      <c r="C188" s="189">
        <v>2700</v>
      </c>
    </row>
    <row r="189" spans="1:3" s="23" customFormat="1">
      <c r="A189" s="23" t="s">
        <v>506</v>
      </c>
      <c r="B189" s="193">
        <v>-347800</v>
      </c>
      <c r="C189" s="193">
        <v>-63700</v>
      </c>
    </row>
    <row r="190" spans="1:3" s="23" customFormat="1">
      <c r="A190" s="23" t="s">
        <v>510</v>
      </c>
      <c r="B190" s="193">
        <v>21858400</v>
      </c>
      <c r="C190" s="193">
        <v>21429500</v>
      </c>
    </row>
    <row r="191" spans="1:3" s="23" customFormat="1">
      <c r="A191" s="23" t="s">
        <v>3</v>
      </c>
      <c r="B191" s="193">
        <v>2900</v>
      </c>
      <c r="C191" s="193">
        <v>2400</v>
      </c>
    </row>
    <row r="192" spans="1:3" s="23" customFormat="1">
      <c r="A192" s="23" t="s">
        <v>1</v>
      </c>
      <c r="B192" s="189">
        <v>-21881400</v>
      </c>
      <c r="C192" s="189">
        <v>-21518700</v>
      </c>
    </row>
    <row r="193" spans="1:3" s="23" customFormat="1">
      <c r="B193" s="196">
        <f>SUM(B186:B192)</f>
        <v>-17900</v>
      </c>
      <c r="C193" s="196">
        <f>SUM(C186:C192)</f>
        <v>462500</v>
      </c>
    </row>
    <row r="194" spans="1:3" s="23" customFormat="1">
      <c r="C194" s="195"/>
    </row>
    <row r="195" spans="1:3" s="23" customFormat="1">
      <c r="A195" s="22" t="s">
        <v>77</v>
      </c>
      <c r="B195" s="22"/>
      <c r="C195" s="189"/>
    </row>
    <row r="196" spans="1:3" s="23" customFormat="1">
      <c r="A196" s="23" t="s">
        <v>2</v>
      </c>
      <c r="B196" s="189">
        <v>656400</v>
      </c>
      <c r="C196" s="189">
        <v>710900</v>
      </c>
    </row>
    <row r="197" spans="1:3" s="23" customFormat="1">
      <c r="A197" s="23" t="s">
        <v>504</v>
      </c>
      <c r="B197" s="189">
        <v>0</v>
      </c>
      <c r="C197" s="189">
        <v>13200</v>
      </c>
    </row>
    <row r="198" spans="1:3" s="23" customFormat="1">
      <c r="A198" s="23" t="s">
        <v>505</v>
      </c>
      <c r="B198" s="189">
        <v>500</v>
      </c>
      <c r="C198" s="189">
        <v>1300</v>
      </c>
    </row>
    <row r="199" spans="1:3" s="23" customFormat="1">
      <c r="A199" s="23" t="s">
        <v>506</v>
      </c>
      <c r="B199" s="193">
        <v>86200</v>
      </c>
      <c r="C199" s="193">
        <v>106600</v>
      </c>
    </row>
    <row r="200" spans="1:3" s="23" customFormat="1">
      <c r="A200" s="23" t="s">
        <v>508</v>
      </c>
      <c r="B200" s="193">
        <v>0</v>
      </c>
      <c r="C200" s="193">
        <v>0</v>
      </c>
    </row>
    <row r="201" spans="1:3" s="23" customFormat="1">
      <c r="A201" s="23" t="s">
        <v>3</v>
      </c>
      <c r="B201" s="193">
        <v>7200</v>
      </c>
      <c r="C201" s="193">
        <v>5800</v>
      </c>
    </row>
    <row r="202" spans="1:3" s="23" customFormat="1">
      <c r="A202" s="23" t="s">
        <v>1</v>
      </c>
      <c r="B202" s="189">
        <v>-7700</v>
      </c>
      <c r="C202" s="189">
        <v>-8500</v>
      </c>
    </row>
    <row r="203" spans="1:3" s="23" customFormat="1">
      <c r="B203" s="196">
        <f>SUM(B196:B202)</f>
        <v>742600</v>
      </c>
      <c r="C203" s="196">
        <f>SUM(C196:C202)</f>
        <v>829300</v>
      </c>
    </row>
    <row r="204" spans="1:3" s="23" customFormat="1">
      <c r="C204" s="195"/>
    </row>
    <row r="205" spans="1:3">
      <c r="A205" s="23"/>
      <c r="C205" s="195"/>
    </row>
    <row r="209" spans="1:3" ht="28.5" customHeight="1">
      <c r="A209" s="81"/>
      <c r="B209" s="206"/>
      <c r="C209" s="198"/>
    </row>
  </sheetData>
  <mergeCells count="2">
    <mergeCell ref="A3:C3"/>
    <mergeCell ref="A1:C1"/>
  </mergeCells>
  <hyperlinks>
    <hyperlink ref="A11"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6" max="2" man="1"/>
    <brk id="102" max="2" man="1"/>
  </rowBreaks>
  <ignoredErrors>
    <ignoredError sqref="C19 C16"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5"/>
  <sheetData>
    <row r="22" spans="1:10" ht="45">
      <c r="B22" s="85" t="s">
        <v>183</v>
      </c>
      <c r="C22" s="85"/>
      <c r="D22" s="85"/>
      <c r="E22" s="85"/>
      <c r="F22" s="85"/>
      <c r="G22" s="85"/>
      <c r="H22" s="85"/>
      <c r="I22" s="85"/>
      <c r="J22" s="85"/>
    </row>
    <row r="23" spans="1:10" ht="45">
      <c r="C23" s="85" t="s">
        <v>184</v>
      </c>
      <c r="I23" s="85"/>
    </row>
    <row r="24" spans="1:10" ht="45">
      <c r="D24" s="85" t="s">
        <v>530</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1"/>
  <sheetViews>
    <sheetView showGridLines="0" zoomScaleNormal="100" zoomScaleSheetLayoutView="100" workbookViewId="0"/>
  </sheetViews>
  <sheetFormatPr defaultColWidth="8.7109375" defaultRowHeight="15"/>
  <cols>
    <col min="1" max="1" width="1.140625" style="382" customWidth="1"/>
    <col min="2" max="2" width="86.28515625" style="382" bestFit="1" customWidth="1"/>
    <col min="3" max="5" width="9.85546875" style="382" bestFit="1" customWidth="1"/>
    <col min="6" max="6" width="9" style="382" bestFit="1" customWidth="1"/>
    <col min="7" max="7" width="10.28515625" style="382" bestFit="1" customWidth="1"/>
    <col min="8" max="8" width="9" style="382" bestFit="1" customWidth="1"/>
    <col min="9" max="9" width="10.140625" style="382" bestFit="1" customWidth="1"/>
    <col min="10" max="17" width="8.7109375" style="383"/>
    <col min="18" max="18" width="23.85546875" style="383" customWidth="1"/>
    <col min="19" max="19" width="9.85546875" style="383" customWidth="1"/>
    <col min="20" max="20" width="8.7109375" style="383"/>
    <col min="21" max="21" width="10.140625" style="383" customWidth="1"/>
    <col min="22" max="22" width="10.85546875" style="383" customWidth="1"/>
    <col min="23" max="23" width="12.28515625" style="383" customWidth="1"/>
    <col min="24" max="24" width="11.42578125" style="383" customWidth="1"/>
    <col min="25" max="25" width="11.85546875" style="383" customWidth="1"/>
    <col min="26" max="16384" width="8.7109375" style="383"/>
  </cols>
  <sheetData>
    <row r="1" spans="1:25" customFormat="1">
      <c r="A1" s="290"/>
      <c r="B1" s="291" t="s">
        <v>624</v>
      </c>
      <c r="C1" s="290"/>
      <c r="D1" s="290"/>
      <c r="E1" s="290"/>
      <c r="F1" s="292"/>
      <c r="G1" s="292"/>
      <c r="H1" s="292"/>
      <c r="I1" s="293"/>
    </row>
    <row r="2" spans="1:25" customFormat="1" ht="15.75" thickBot="1">
      <c r="A2" s="290"/>
      <c r="B2" s="294"/>
      <c r="C2" s="295"/>
      <c r="D2" s="295"/>
      <c r="E2" s="295"/>
      <c r="F2" s="290"/>
      <c r="G2" s="290"/>
      <c r="H2" s="290"/>
      <c r="I2" s="290"/>
    </row>
    <row r="3" spans="1:25" customFormat="1" ht="26.25" thickBot="1">
      <c r="A3" s="290"/>
      <c r="B3" s="296" t="s">
        <v>386</v>
      </c>
      <c r="C3" s="297" t="s">
        <v>192</v>
      </c>
      <c r="D3" s="298" t="s">
        <v>193</v>
      </c>
      <c r="E3" s="298" t="s">
        <v>387</v>
      </c>
      <c r="F3" s="298" t="s">
        <v>388</v>
      </c>
      <c r="G3" s="298" t="s">
        <v>389</v>
      </c>
      <c r="H3" s="298" t="s">
        <v>625</v>
      </c>
      <c r="I3" s="298" t="s">
        <v>390</v>
      </c>
    </row>
    <row r="4" spans="1:25" customFormat="1" ht="72" customHeight="1">
      <c r="A4" s="290"/>
      <c r="B4" s="299" t="s">
        <v>391</v>
      </c>
      <c r="C4" s="300"/>
      <c r="D4" s="300"/>
      <c r="E4" s="300"/>
      <c r="F4" s="300"/>
      <c r="G4" s="301"/>
      <c r="H4" s="301"/>
      <c r="I4" s="302"/>
      <c r="R4" s="303"/>
      <c r="S4" s="303"/>
      <c r="T4" s="303"/>
      <c r="U4" s="303"/>
      <c r="V4" s="303"/>
      <c r="W4" s="303"/>
      <c r="X4" s="303"/>
      <c r="Y4" s="303"/>
    </row>
    <row r="5" spans="1:25" customFormat="1">
      <c r="A5" s="290"/>
      <c r="B5" s="304" t="s">
        <v>392</v>
      </c>
      <c r="C5" s="305">
        <v>0</v>
      </c>
      <c r="D5" s="305">
        <v>0</v>
      </c>
      <c r="E5" s="305">
        <v>0</v>
      </c>
      <c r="F5" s="305">
        <v>0</v>
      </c>
      <c r="G5" s="305">
        <v>0</v>
      </c>
      <c r="H5" s="305">
        <v>0</v>
      </c>
      <c r="I5" s="306">
        <f>SUM(C5:H5)</f>
        <v>0</v>
      </c>
      <c r="R5" s="303"/>
      <c r="S5" s="307"/>
      <c r="T5" s="307"/>
      <c r="U5" s="307"/>
      <c r="V5" s="307"/>
      <c r="W5" s="307"/>
      <c r="X5" s="307"/>
      <c r="Y5" s="307"/>
    </row>
    <row r="6" spans="1:25" customFormat="1">
      <c r="A6" s="290"/>
      <c r="B6" s="299" t="s">
        <v>393</v>
      </c>
      <c r="C6" s="300"/>
      <c r="D6" s="300"/>
      <c r="E6" s="300"/>
      <c r="F6" s="300"/>
      <c r="G6" s="301"/>
      <c r="H6" s="301"/>
      <c r="I6" s="302"/>
      <c r="R6" s="308"/>
      <c r="S6" s="309"/>
      <c r="T6" s="309"/>
      <c r="U6" s="309"/>
      <c r="V6" s="309"/>
      <c r="W6" s="309"/>
      <c r="X6" s="309"/>
      <c r="Y6" s="309"/>
    </row>
    <row r="7" spans="1:25" customFormat="1">
      <c r="A7" s="290"/>
      <c r="B7" s="310" t="s">
        <v>394</v>
      </c>
      <c r="C7" s="305">
        <v>4457700</v>
      </c>
      <c r="D7" s="305">
        <v>175000</v>
      </c>
      <c r="E7" s="305">
        <v>175000</v>
      </c>
      <c r="F7" s="305">
        <v>175000</v>
      </c>
      <c r="G7" s="305">
        <v>175000</v>
      </c>
      <c r="H7" s="305">
        <v>175000</v>
      </c>
      <c r="I7" s="306">
        <f t="shared" ref="I7:I21" si="0">SUM(C7:H7)</f>
        <v>5332700</v>
      </c>
      <c r="R7" s="308"/>
      <c r="S7" s="311"/>
      <c r="T7" s="309"/>
      <c r="U7" s="311"/>
      <c r="V7" s="311"/>
      <c r="W7" s="311"/>
      <c r="X7" s="311"/>
      <c r="Y7" s="311"/>
    </row>
    <row r="8" spans="1:25" customFormat="1">
      <c r="A8" s="290"/>
      <c r="B8" s="310" t="s">
        <v>395</v>
      </c>
      <c r="C8" s="134">
        <f>5820800+44000</f>
        <v>5864800</v>
      </c>
      <c r="D8" s="134">
        <v>2899500</v>
      </c>
      <c r="E8" s="134">
        <f>1537100-44000</f>
        <v>1493100</v>
      </c>
      <c r="F8" s="134">
        <v>968500</v>
      </c>
      <c r="G8" s="134">
        <v>2554000</v>
      </c>
      <c r="H8" s="134">
        <v>2729900</v>
      </c>
      <c r="I8" s="306">
        <f t="shared" si="0"/>
        <v>16509800</v>
      </c>
      <c r="J8" s="36"/>
      <c r="R8" s="312"/>
      <c r="S8" s="313"/>
      <c r="T8" s="313"/>
      <c r="U8" s="313"/>
      <c r="V8" s="313"/>
      <c r="W8" s="313"/>
      <c r="X8" s="313"/>
      <c r="Y8" s="313"/>
    </row>
    <row r="9" spans="1:25" customFormat="1">
      <c r="A9" s="290"/>
      <c r="B9" s="310" t="s">
        <v>396</v>
      </c>
      <c r="C9" s="305">
        <v>251400</v>
      </c>
      <c r="D9" s="305">
        <v>0</v>
      </c>
      <c r="E9" s="305">
        <v>0</v>
      </c>
      <c r="F9" s="305">
        <v>0</v>
      </c>
      <c r="G9" s="305">
        <v>0</v>
      </c>
      <c r="H9" s="305">
        <v>0</v>
      </c>
      <c r="I9" s="306">
        <f t="shared" si="0"/>
        <v>251400</v>
      </c>
      <c r="R9" s="312"/>
      <c r="S9" s="313"/>
      <c r="T9" s="313"/>
      <c r="U9" s="313"/>
      <c r="V9" s="313"/>
      <c r="W9" s="313"/>
      <c r="X9" s="313"/>
      <c r="Y9" s="313"/>
    </row>
    <row r="10" spans="1:25" customFormat="1">
      <c r="A10" s="290"/>
      <c r="B10" s="314" t="s">
        <v>165</v>
      </c>
      <c r="C10" s="305">
        <v>2324300</v>
      </c>
      <c r="D10" s="305">
        <v>0</v>
      </c>
      <c r="E10" s="305">
        <v>0</v>
      </c>
      <c r="F10" s="305">
        <v>0</v>
      </c>
      <c r="G10" s="305">
        <v>0</v>
      </c>
      <c r="H10" s="305">
        <v>0</v>
      </c>
      <c r="I10" s="306">
        <f t="shared" si="0"/>
        <v>2324300</v>
      </c>
      <c r="R10" s="312"/>
      <c r="S10" s="313"/>
      <c r="T10" s="313"/>
      <c r="U10" s="313"/>
      <c r="V10" s="313"/>
      <c r="W10" s="313"/>
      <c r="X10" s="313"/>
      <c r="Y10" s="313"/>
    </row>
    <row r="11" spans="1:25" customFormat="1">
      <c r="A11" s="290"/>
      <c r="B11" s="314" t="s">
        <v>497</v>
      </c>
      <c r="C11" s="305">
        <v>0</v>
      </c>
      <c r="D11" s="305">
        <v>0</v>
      </c>
      <c r="E11" s="305">
        <v>0</v>
      </c>
      <c r="F11" s="305">
        <v>0</v>
      </c>
      <c r="G11" s="305">
        <v>0</v>
      </c>
      <c r="H11" s="305">
        <v>0</v>
      </c>
      <c r="I11" s="306">
        <f t="shared" si="0"/>
        <v>0</v>
      </c>
      <c r="R11" s="312"/>
      <c r="S11" s="313"/>
      <c r="T11" s="313"/>
      <c r="U11" s="313"/>
      <c r="V11" s="313"/>
      <c r="W11" s="313"/>
      <c r="X11" s="313"/>
      <c r="Y11" s="313"/>
    </row>
    <row r="12" spans="1:25" customFormat="1">
      <c r="A12" s="290"/>
      <c r="B12" s="310" t="s">
        <v>397</v>
      </c>
      <c r="C12" s="305">
        <v>0</v>
      </c>
      <c r="D12" s="305">
        <v>0</v>
      </c>
      <c r="E12" s="305">
        <v>0</v>
      </c>
      <c r="F12" s="305">
        <v>0</v>
      </c>
      <c r="G12" s="305">
        <v>0</v>
      </c>
      <c r="H12" s="305">
        <v>0</v>
      </c>
      <c r="I12" s="306">
        <f t="shared" si="0"/>
        <v>0</v>
      </c>
      <c r="R12" s="312"/>
      <c r="S12" s="313"/>
      <c r="T12" s="313"/>
      <c r="U12" s="313"/>
      <c r="V12" s="313"/>
      <c r="W12" s="313"/>
      <c r="X12" s="313"/>
      <c r="Y12" s="313"/>
    </row>
    <row r="13" spans="1:25" customFormat="1">
      <c r="A13" s="290"/>
      <c r="B13" s="310" t="s">
        <v>398</v>
      </c>
      <c r="C13" s="305">
        <v>0</v>
      </c>
      <c r="D13" s="305">
        <v>0</v>
      </c>
      <c r="E13" s="305">
        <v>0</v>
      </c>
      <c r="F13" s="305">
        <v>0</v>
      </c>
      <c r="G13" s="305">
        <v>0</v>
      </c>
      <c r="H13" s="305">
        <v>0</v>
      </c>
      <c r="I13" s="306">
        <f t="shared" si="0"/>
        <v>0</v>
      </c>
      <c r="R13" s="308"/>
      <c r="S13" s="309"/>
      <c r="T13" s="309"/>
      <c r="U13" s="309"/>
      <c r="V13" s="309"/>
      <c r="W13" s="309"/>
      <c r="X13" s="309"/>
      <c r="Y13" s="309"/>
    </row>
    <row r="14" spans="1:25" customFormat="1">
      <c r="A14" s="290"/>
      <c r="B14" s="310" t="s">
        <v>399</v>
      </c>
      <c r="C14" s="305">
        <v>136000</v>
      </c>
      <c r="D14" s="305">
        <v>0</v>
      </c>
      <c r="E14" s="305">
        <v>0</v>
      </c>
      <c r="F14" s="305">
        <v>0</v>
      </c>
      <c r="G14" s="305">
        <v>0</v>
      </c>
      <c r="H14" s="305">
        <v>0</v>
      </c>
      <c r="I14" s="306">
        <f t="shared" si="0"/>
        <v>136000</v>
      </c>
    </row>
    <row r="15" spans="1:25" customFormat="1">
      <c r="A15" s="290"/>
      <c r="B15" s="310" t="s">
        <v>626</v>
      </c>
      <c r="C15" s="305">
        <v>0</v>
      </c>
      <c r="D15" s="305">
        <v>0</v>
      </c>
      <c r="E15" s="305">
        <v>0</v>
      </c>
      <c r="F15" s="305">
        <v>0</v>
      </c>
      <c r="G15" s="305">
        <v>0</v>
      </c>
      <c r="H15" s="305">
        <v>0</v>
      </c>
      <c r="I15" s="306">
        <f t="shared" si="0"/>
        <v>0</v>
      </c>
    </row>
    <row r="16" spans="1:25" customFormat="1">
      <c r="A16" s="290"/>
      <c r="B16" s="315" t="s">
        <v>400</v>
      </c>
      <c r="C16" s="305">
        <v>1981500</v>
      </c>
      <c r="D16" s="305">
        <v>6335700</v>
      </c>
      <c r="E16" s="305">
        <v>7082500</v>
      </c>
      <c r="F16" s="305">
        <v>3370300</v>
      </c>
      <c r="G16" s="305">
        <v>14100000</v>
      </c>
      <c r="H16" s="305">
        <v>0</v>
      </c>
      <c r="I16" s="306">
        <f t="shared" si="0"/>
        <v>32870000</v>
      </c>
    </row>
    <row r="17" spans="1:13" customFormat="1">
      <c r="A17" s="290"/>
      <c r="B17" s="315" t="s">
        <v>401</v>
      </c>
      <c r="C17" s="305">
        <v>0</v>
      </c>
      <c r="D17" s="305">
        <v>0</v>
      </c>
      <c r="E17" s="305">
        <v>0</v>
      </c>
      <c r="F17" s="305">
        <v>0</v>
      </c>
      <c r="G17" s="305">
        <v>0</v>
      </c>
      <c r="H17" s="305">
        <v>0</v>
      </c>
      <c r="I17" s="306">
        <f t="shared" si="0"/>
        <v>0</v>
      </c>
    </row>
    <row r="18" spans="1:13" customFormat="1">
      <c r="A18" s="290"/>
      <c r="B18" s="315" t="s">
        <v>402</v>
      </c>
      <c r="C18" s="305">
        <v>673400</v>
      </c>
      <c r="D18" s="305">
        <v>0</v>
      </c>
      <c r="E18" s="305">
        <v>0</v>
      </c>
      <c r="F18" s="305">
        <v>0</v>
      </c>
      <c r="G18" s="305">
        <v>0</v>
      </c>
      <c r="H18" s="305">
        <v>0</v>
      </c>
      <c r="I18" s="306">
        <f t="shared" si="0"/>
        <v>673400</v>
      </c>
    </row>
    <row r="19" spans="1:13" customFormat="1">
      <c r="A19" s="290"/>
      <c r="B19" s="315" t="s">
        <v>403</v>
      </c>
      <c r="C19" s="305">
        <v>0</v>
      </c>
      <c r="D19" s="305">
        <v>0</v>
      </c>
      <c r="E19" s="305">
        <v>0</v>
      </c>
      <c r="F19" s="305">
        <v>0</v>
      </c>
      <c r="G19" s="305">
        <v>0</v>
      </c>
      <c r="H19" s="305">
        <v>0</v>
      </c>
      <c r="I19" s="306">
        <f t="shared" si="0"/>
        <v>0</v>
      </c>
    </row>
    <row r="20" spans="1:13" customFormat="1">
      <c r="A20" s="290"/>
      <c r="B20" s="310" t="s">
        <v>404</v>
      </c>
      <c r="C20" s="305">
        <v>429200</v>
      </c>
      <c r="D20" s="305">
        <v>175000</v>
      </c>
      <c r="E20" s="305">
        <v>175000</v>
      </c>
      <c r="F20" s="305">
        <v>0</v>
      </c>
      <c r="G20" s="305">
        <v>0</v>
      </c>
      <c r="H20" s="305">
        <v>0</v>
      </c>
      <c r="I20" s="306">
        <f t="shared" si="0"/>
        <v>779200</v>
      </c>
    </row>
    <row r="21" spans="1:13" customFormat="1">
      <c r="A21" s="290"/>
      <c r="B21" s="310" t="s">
        <v>627</v>
      </c>
      <c r="C21" s="305">
        <v>41200</v>
      </c>
      <c r="D21" s="305">
        <v>0</v>
      </c>
      <c r="E21" s="305">
        <v>0</v>
      </c>
      <c r="F21" s="305">
        <v>0</v>
      </c>
      <c r="G21" s="305">
        <v>0</v>
      </c>
      <c r="H21" s="305">
        <v>0</v>
      </c>
      <c r="I21" s="306">
        <f t="shared" si="0"/>
        <v>41200</v>
      </c>
    </row>
    <row r="22" spans="1:13" customFormat="1">
      <c r="A22" s="290"/>
      <c r="B22" s="310"/>
      <c r="C22" s="305"/>
      <c r="D22" s="305"/>
      <c r="E22" s="305"/>
      <c r="F22" s="305"/>
      <c r="G22" s="305"/>
      <c r="H22" s="305"/>
      <c r="I22" s="306"/>
    </row>
    <row r="23" spans="1:13" customFormat="1">
      <c r="A23" s="290"/>
      <c r="B23" s="316" t="s">
        <v>405</v>
      </c>
      <c r="C23" s="317"/>
      <c r="D23" s="317"/>
      <c r="E23" s="317"/>
      <c r="F23" s="317"/>
      <c r="G23" s="317"/>
      <c r="H23" s="317"/>
      <c r="I23" s="306"/>
    </row>
    <row r="24" spans="1:13" customFormat="1">
      <c r="A24" s="290"/>
      <c r="B24" s="310" t="s">
        <v>406</v>
      </c>
      <c r="C24" s="305">
        <v>2956000</v>
      </c>
      <c r="D24" s="305">
        <v>1379900</v>
      </c>
      <c r="E24" s="305">
        <v>1379900</v>
      </c>
      <c r="F24" s="305">
        <v>1379900</v>
      </c>
      <c r="G24" s="305">
        <v>1379900</v>
      </c>
      <c r="H24" s="305">
        <v>1379900</v>
      </c>
      <c r="I24" s="306">
        <f t="shared" ref="I24:I30" si="1">SUM(C24:H24)</f>
        <v>9855500</v>
      </c>
    </row>
    <row r="25" spans="1:13" customFormat="1">
      <c r="A25" s="290"/>
      <c r="B25" s="310" t="s">
        <v>653</v>
      </c>
      <c r="C25" s="305">
        <v>0</v>
      </c>
      <c r="D25" s="305">
        <v>0</v>
      </c>
      <c r="E25" s="305">
        <v>0</v>
      </c>
      <c r="F25" s="305">
        <v>0</v>
      </c>
      <c r="G25" s="305">
        <v>0</v>
      </c>
      <c r="H25" s="305">
        <v>0</v>
      </c>
      <c r="I25" s="306">
        <f t="shared" si="1"/>
        <v>0</v>
      </c>
    </row>
    <row r="26" spans="1:13" customFormat="1">
      <c r="A26" s="290"/>
      <c r="B26" s="310" t="s">
        <v>407</v>
      </c>
      <c r="C26" s="305">
        <v>305900</v>
      </c>
      <c r="D26" s="305">
        <v>250000</v>
      </c>
      <c r="E26" s="305">
        <v>250000</v>
      </c>
      <c r="F26" s="305">
        <v>250000</v>
      </c>
      <c r="G26" s="305">
        <v>250000</v>
      </c>
      <c r="H26" s="305">
        <v>0</v>
      </c>
      <c r="I26" s="306">
        <f t="shared" si="1"/>
        <v>1305900</v>
      </c>
    </row>
    <row r="27" spans="1:13" customFormat="1">
      <c r="A27" s="290"/>
      <c r="B27" s="310" t="s">
        <v>628</v>
      </c>
      <c r="C27" s="305">
        <v>99500</v>
      </c>
      <c r="D27" s="305">
        <v>0</v>
      </c>
      <c r="E27" s="305">
        <v>0</v>
      </c>
      <c r="F27" s="305">
        <v>0</v>
      </c>
      <c r="G27" s="305">
        <v>0</v>
      </c>
      <c r="H27" s="305">
        <v>0</v>
      </c>
      <c r="I27" s="306">
        <f t="shared" si="1"/>
        <v>99500</v>
      </c>
    </row>
    <row r="28" spans="1:13" customFormat="1">
      <c r="A28" s="290"/>
      <c r="B28" s="310" t="s">
        <v>408</v>
      </c>
      <c r="C28" s="305">
        <v>1183000</v>
      </c>
      <c r="D28" s="305">
        <v>0</v>
      </c>
      <c r="E28" s="305">
        <v>0</v>
      </c>
      <c r="F28" s="305">
        <v>0</v>
      </c>
      <c r="G28" s="305">
        <v>0</v>
      </c>
      <c r="H28" s="305">
        <v>0</v>
      </c>
      <c r="I28" s="306">
        <f t="shared" si="1"/>
        <v>1183000</v>
      </c>
    </row>
    <row r="29" spans="1:13" customFormat="1">
      <c r="A29" s="290"/>
      <c r="B29" s="310" t="s">
        <v>409</v>
      </c>
      <c r="C29" s="305">
        <v>164300</v>
      </c>
      <c r="D29" s="305">
        <v>164300</v>
      </c>
      <c r="E29" s="305">
        <v>164300</v>
      </c>
      <c r="F29" s="305">
        <v>164300</v>
      </c>
      <c r="G29" s="305">
        <v>164300</v>
      </c>
      <c r="H29" s="305">
        <v>164500</v>
      </c>
      <c r="I29" s="306">
        <f t="shared" si="1"/>
        <v>986000</v>
      </c>
      <c r="M29" s="36"/>
    </row>
    <row r="30" spans="1:13" customFormat="1">
      <c r="A30" s="290"/>
      <c r="B30" s="310" t="s">
        <v>410</v>
      </c>
      <c r="C30" s="305">
        <v>588100</v>
      </c>
      <c r="D30" s="305">
        <v>0</v>
      </c>
      <c r="E30" s="305">
        <v>0</v>
      </c>
      <c r="F30" s="305">
        <v>0</v>
      </c>
      <c r="G30" s="305">
        <v>0</v>
      </c>
      <c r="H30" s="305">
        <v>0</v>
      </c>
      <c r="I30" s="306">
        <f t="shared" si="1"/>
        <v>588100</v>
      </c>
    </row>
    <row r="31" spans="1:13" customFormat="1">
      <c r="A31" s="290"/>
      <c r="B31" s="310"/>
      <c r="C31" s="134"/>
      <c r="D31" s="134"/>
      <c r="E31" s="134"/>
      <c r="F31" s="134"/>
      <c r="G31" s="134"/>
      <c r="H31" s="134"/>
      <c r="I31" s="306"/>
    </row>
    <row r="32" spans="1:13" customFormat="1">
      <c r="A32" s="290"/>
      <c r="B32" s="318" t="s">
        <v>411</v>
      </c>
      <c r="C32" s="305">
        <v>271300</v>
      </c>
      <c r="D32" s="305">
        <v>0</v>
      </c>
      <c r="E32" s="305">
        <v>0</v>
      </c>
      <c r="F32" s="305">
        <v>0</v>
      </c>
      <c r="G32" s="305">
        <v>0</v>
      </c>
      <c r="H32" s="305">
        <v>0</v>
      </c>
      <c r="I32" s="306">
        <f>SUM(C32:H32)</f>
        <v>271300</v>
      </c>
    </row>
    <row r="33" spans="1:9" customFormat="1">
      <c r="A33" s="290"/>
      <c r="B33" s="319"/>
      <c r="C33" s="300"/>
      <c r="D33" s="300"/>
      <c r="E33" s="300"/>
      <c r="F33" s="300"/>
      <c r="G33" s="301"/>
      <c r="H33" s="301"/>
      <c r="I33" s="302"/>
    </row>
    <row r="34" spans="1:9" customFormat="1" ht="15.75" thickBot="1">
      <c r="A34" s="290"/>
      <c r="B34" s="320" t="s">
        <v>412</v>
      </c>
      <c r="C34" s="321">
        <f t="shared" ref="C34:I34" si="2">SUM(C5:C33)</f>
        <v>21727600</v>
      </c>
      <c r="D34" s="321">
        <f t="shared" si="2"/>
        <v>11379400</v>
      </c>
      <c r="E34" s="321">
        <f t="shared" si="2"/>
        <v>10719800</v>
      </c>
      <c r="F34" s="321">
        <f t="shared" si="2"/>
        <v>6308000</v>
      </c>
      <c r="G34" s="321">
        <f t="shared" si="2"/>
        <v>18623200</v>
      </c>
      <c r="H34" s="321">
        <f t="shared" si="2"/>
        <v>4449300</v>
      </c>
      <c r="I34" s="321">
        <f t="shared" si="2"/>
        <v>73207300</v>
      </c>
    </row>
    <row r="35" spans="1:9" customFormat="1" ht="26.25" thickBot="1">
      <c r="A35" s="290"/>
      <c r="B35" s="322" t="s">
        <v>191</v>
      </c>
      <c r="C35" s="297" t="s">
        <v>192</v>
      </c>
      <c r="D35" s="298" t="s">
        <v>193</v>
      </c>
      <c r="E35" s="298" t="s">
        <v>387</v>
      </c>
      <c r="F35" s="298" t="s">
        <v>388</v>
      </c>
      <c r="G35" s="298" t="s">
        <v>389</v>
      </c>
      <c r="H35" s="298" t="s">
        <v>625</v>
      </c>
      <c r="I35" s="323" t="s">
        <v>413</v>
      </c>
    </row>
    <row r="36" spans="1:9" customFormat="1" ht="15.75" thickBot="1">
      <c r="A36" s="290"/>
      <c r="B36" s="324"/>
      <c r="C36" s="325"/>
      <c r="D36" s="325"/>
      <c r="E36" s="325"/>
      <c r="F36" s="325"/>
      <c r="G36" s="325"/>
      <c r="H36" s="325"/>
      <c r="I36" s="325"/>
    </row>
    <row r="37" spans="1:9" customFormat="1">
      <c r="A37" s="290"/>
      <c r="B37" s="326" t="s">
        <v>198</v>
      </c>
      <c r="C37" s="327"/>
      <c r="D37" s="327"/>
      <c r="E37" s="327"/>
      <c r="F37" s="327"/>
      <c r="G37" s="327"/>
      <c r="H37" s="327"/>
      <c r="I37" s="328"/>
    </row>
    <row r="38" spans="1:9" customFormat="1">
      <c r="A38" s="290"/>
      <c r="B38" s="329" t="s">
        <v>22</v>
      </c>
      <c r="C38" s="305"/>
      <c r="D38" s="305"/>
      <c r="E38" s="305"/>
      <c r="F38" s="305"/>
      <c r="G38" s="305"/>
      <c r="H38" s="305"/>
      <c r="I38" s="306"/>
    </row>
    <row r="39" spans="1:9" customFormat="1">
      <c r="A39" s="290"/>
      <c r="B39" s="393" t="s">
        <v>414</v>
      </c>
      <c r="C39" s="134">
        <v>36700</v>
      </c>
      <c r="D39" s="305">
        <v>0</v>
      </c>
      <c r="E39" s="305">
        <v>0</v>
      </c>
      <c r="F39" s="305">
        <v>0</v>
      </c>
      <c r="G39" s="305">
        <v>0</v>
      </c>
      <c r="H39" s="305">
        <v>0</v>
      </c>
      <c r="I39" s="306">
        <f>SUM(C39:H39)</f>
        <v>36700</v>
      </c>
    </row>
    <row r="40" spans="1:9" customFormat="1">
      <c r="A40" s="290"/>
      <c r="B40" s="393" t="s">
        <v>415</v>
      </c>
      <c r="C40" s="134">
        <v>9900</v>
      </c>
      <c r="D40" s="305">
        <v>0</v>
      </c>
      <c r="E40" s="305">
        <v>0</v>
      </c>
      <c r="F40" s="305">
        <v>0</v>
      </c>
      <c r="G40" s="305">
        <v>0</v>
      </c>
      <c r="H40" s="305">
        <v>0</v>
      </c>
      <c r="I40" s="306">
        <f t="shared" ref="I40:I45" si="3">SUM(C40:H40)</f>
        <v>9900</v>
      </c>
    </row>
    <row r="41" spans="1:9" customFormat="1">
      <c r="A41" s="290"/>
      <c r="B41" s="393" t="s">
        <v>629</v>
      </c>
      <c r="C41" s="305">
        <v>210000</v>
      </c>
      <c r="D41" s="305">
        <v>0</v>
      </c>
      <c r="E41" s="305">
        <v>0</v>
      </c>
      <c r="F41" s="305">
        <v>0</v>
      </c>
      <c r="G41" s="305">
        <v>0</v>
      </c>
      <c r="H41" s="305">
        <v>0</v>
      </c>
      <c r="I41" s="306">
        <f t="shared" si="3"/>
        <v>210000</v>
      </c>
    </row>
    <row r="42" spans="1:9" customFormat="1">
      <c r="A42" s="290"/>
      <c r="B42" s="393" t="s">
        <v>417</v>
      </c>
      <c r="C42" s="305">
        <v>20700</v>
      </c>
      <c r="D42" s="305">
        <v>0</v>
      </c>
      <c r="E42" s="305">
        <v>0</v>
      </c>
      <c r="F42" s="305">
        <v>0</v>
      </c>
      <c r="G42" s="305">
        <v>0</v>
      </c>
      <c r="H42" s="305">
        <v>0</v>
      </c>
      <c r="I42" s="306">
        <f t="shared" si="3"/>
        <v>20700</v>
      </c>
    </row>
    <row r="43" spans="1:9" customFormat="1">
      <c r="A43" s="290"/>
      <c r="B43" s="393" t="s">
        <v>416</v>
      </c>
      <c r="C43" s="305">
        <v>34700</v>
      </c>
      <c r="D43" s="305">
        <v>0</v>
      </c>
      <c r="E43" s="305">
        <v>0</v>
      </c>
      <c r="F43" s="305">
        <v>0</v>
      </c>
      <c r="G43" s="305">
        <v>0</v>
      </c>
      <c r="H43" s="305">
        <v>0</v>
      </c>
      <c r="I43" s="306">
        <f t="shared" si="3"/>
        <v>34700</v>
      </c>
    </row>
    <row r="44" spans="1:9" customFormat="1">
      <c r="A44" s="290"/>
      <c r="B44" s="393" t="s">
        <v>424</v>
      </c>
      <c r="C44" s="305">
        <v>27000</v>
      </c>
      <c r="D44" s="305">
        <v>0</v>
      </c>
      <c r="E44" s="305">
        <v>0</v>
      </c>
      <c r="F44" s="305">
        <v>0</v>
      </c>
      <c r="G44" s="305">
        <v>0</v>
      </c>
      <c r="H44" s="305">
        <v>0</v>
      </c>
      <c r="I44" s="306">
        <f t="shared" si="3"/>
        <v>27000</v>
      </c>
    </row>
    <row r="45" spans="1:9" customFormat="1">
      <c r="A45" s="290"/>
      <c r="B45" s="393" t="s">
        <v>423</v>
      </c>
      <c r="C45" s="134">
        <v>79000</v>
      </c>
      <c r="D45" s="134">
        <v>0</v>
      </c>
      <c r="E45" s="134">
        <v>0</v>
      </c>
      <c r="F45" s="134">
        <v>0</v>
      </c>
      <c r="G45" s="134">
        <v>0</v>
      </c>
      <c r="H45" s="134">
        <v>0</v>
      </c>
      <c r="I45" s="331">
        <f t="shared" si="3"/>
        <v>79000</v>
      </c>
    </row>
    <row r="46" spans="1:9" customFormat="1" ht="15.75" thickBot="1">
      <c r="A46" s="290"/>
      <c r="B46" s="320" t="s">
        <v>265</v>
      </c>
      <c r="C46" s="321">
        <f t="shared" ref="C46:I46" si="4">SUM(C39:C45)</f>
        <v>418000</v>
      </c>
      <c r="D46" s="321">
        <f t="shared" si="4"/>
        <v>0</v>
      </c>
      <c r="E46" s="321">
        <f t="shared" si="4"/>
        <v>0</v>
      </c>
      <c r="F46" s="321">
        <f t="shared" si="4"/>
        <v>0</v>
      </c>
      <c r="G46" s="321">
        <f t="shared" si="4"/>
        <v>0</v>
      </c>
      <c r="H46" s="321">
        <f t="shared" si="4"/>
        <v>0</v>
      </c>
      <c r="I46" s="321">
        <f t="shared" si="4"/>
        <v>418000</v>
      </c>
    </row>
    <row r="47" spans="1:9" customFormat="1" ht="15.75" thickBot="1">
      <c r="A47" s="290"/>
      <c r="B47" s="332"/>
      <c r="C47" s="333"/>
      <c r="D47" s="333"/>
      <c r="E47" s="333"/>
      <c r="F47" s="333"/>
      <c r="G47" s="333"/>
      <c r="H47" s="333"/>
      <c r="I47" s="333"/>
    </row>
    <row r="48" spans="1:9" customFormat="1">
      <c r="A48" s="290"/>
      <c r="B48" s="334" t="s">
        <v>418</v>
      </c>
      <c r="C48" s="327"/>
      <c r="D48" s="327"/>
      <c r="E48" s="327"/>
      <c r="F48" s="327"/>
      <c r="G48" s="327"/>
      <c r="H48" s="327"/>
      <c r="I48" s="328"/>
    </row>
    <row r="49" spans="1:9" customFormat="1">
      <c r="A49" s="290"/>
      <c r="B49" s="330" t="s">
        <v>419</v>
      </c>
      <c r="C49" s="305">
        <v>200</v>
      </c>
      <c r="D49" s="305">
        <v>0</v>
      </c>
      <c r="E49" s="305">
        <v>0</v>
      </c>
      <c r="F49" s="305">
        <v>0</v>
      </c>
      <c r="G49" s="305">
        <v>0</v>
      </c>
      <c r="H49" s="305">
        <v>0</v>
      </c>
      <c r="I49" s="306">
        <f t="shared" ref="I49:I53" si="5">SUM(C49:H49)</f>
        <v>200</v>
      </c>
    </row>
    <row r="50" spans="1:9" customFormat="1">
      <c r="A50" s="290"/>
      <c r="B50" s="330" t="s">
        <v>420</v>
      </c>
      <c r="C50" s="305">
        <v>3284500</v>
      </c>
      <c r="D50" s="305">
        <v>0</v>
      </c>
      <c r="E50" s="305">
        <v>0</v>
      </c>
      <c r="F50" s="305">
        <v>0</v>
      </c>
      <c r="G50" s="305">
        <v>0</v>
      </c>
      <c r="H50" s="305">
        <v>0</v>
      </c>
      <c r="I50" s="306">
        <f t="shared" si="5"/>
        <v>3284500</v>
      </c>
    </row>
    <row r="51" spans="1:9" customFormat="1">
      <c r="A51" s="290"/>
      <c r="B51" s="330" t="s">
        <v>630</v>
      </c>
      <c r="C51" s="305">
        <v>2600</v>
      </c>
      <c r="D51" s="305">
        <v>0</v>
      </c>
      <c r="E51" s="305">
        <v>0</v>
      </c>
      <c r="F51" s="305">
        <v>0</v>
      </c>
      <c r="G51" s="305">
        <v>0</v>
      </c>
      <c r="H51" s="305">
        <v>0</v>
      </c>
      <c r="I51" s="306">
        <f t="shared" si="5"/>
        <v>2600</v>
      </c>
    </row>
    <row r="52" spans="1:9" customFormat="1">
      <c r="A52" s="335"/>
      <c r="B52" s="330" t="s">
        <v>421</v>
      </c>
      <c r="C52" s="305">
        <v>26400</v>
      </c>
      <c r="D52" s="305">
        <v>0</v>
      </c>
      <c r="E52" s="305">
        <v>0</v>
      </c>
      <c r="F52" s="305">
        <v>0</v>
      </c>
      <c r="G52" s="305">
        <v>0</v>
      </c>
      <c r="H52" s="305">
        <v>0</v>
      </c>
      <c r="I52" s="306">
        <f t="shared" si="5"/>
        <v>26400</v>
      </c>
    </row>
    <row r="53" spans="1:9" customFormat="1">
      <c r="A53" s="290"/>
      <c r="B53" s="330" t="s">
        <v>422</v>
      </c>
      <c r="C53" s="305">
        <v>20100</v>
      </c>
      <c r="D53" s="305">
        <v>0</v>
      </c>
      <c r="E53" s="305">
        <v>0</v>
      </c>
      <c r="F53" s="305">
        <v>0</v>
      </c>
      <c r="G53" s="305">
        <v>0</v>
      </c>
      <c r="H53" s="305">
        <v>0</v>
      </c>
      <c r="I53" s="306">
        <f t="shared" si="5"/>
        <v>20100</v>
      </c>
    </row>
    <row r="54" spans="1:9" customFormat="1">
      <c r="A54" s="290"/>
      <c r="B54" s="310" t="s">
        <v>488</v>
      </c>
      <c r="C54" s="305">
        <v>35300</v>
      </c>
      <c r="D54" s="305">
        <v>0</v>
      </c>
      <c r="E54" s="305">
        <v>0</v>
      </c>
      <c r="F54" s="305">
        <v>0</v>
      </c>
      <c r="G54" s="305">
        <v>0</v>
      </c>
      <c r="H54" s="305">
        <v>0</v>
      </c>
      <c r="I54" s="306">
        <f>SUM(C54:H54)</f>
        <v>35300</v>
      </c>
    </row>
    <row r="55" spans="1:9" customFormat="1" ht="15.75" thickBot="1">
      <c r="A55" s="290"/>
      <c r="B55" s="320" t="s">
        <v>425</v>
      </c>
      <c r="C55" s="321">
        <f t="shared" ref="C55:I55" si="6">SUM(C49:C54)</f>
        <v>3369100</v>
      </c>
      <c r="D55" s="321">
        <f t="shared" si="6"/>
        <v>0</v>
      </c>
      <c r="E55" s="321">
        <f t="shared" si="6"/>
        <v>0</v>
      </c>
      <c r="F55" s="321">
        <f t="shared" si="6"/>
        <v>0</v>
      </c>
      <c r="G55" s="321">
        <f t="shared" si="6"/>
        <v>0</v>
      </c>
      <c r="H55" s="321">
        <f t="shared" si="6"/>
        <v>0</v>
      </c>
      <c r="I55" s="321">
        <f t="shared" si="6"/>
        <v>3369100</v>
      </c>
    </row>
    <row r="56" spans="1:9" customFormat="1" ht="18.95" customHeight="1" thickBot="1">
      <c r="A56" s="290"/>
      <c r="B56" s="290"/>
      <c r="C56" s="290"/>
      <c r="D56" s="290"/>
      <c r="E56" s="290"/>
      <c r="F56" s="290"/>
      <c r="G56" s="290"/>
      <c r="H56" s="290"/>
      <c r="I56" s="290"/>
    </row>
    <row r="57" spans="1:9" customFormat="1">
      <c r="A57" s="290"/>
      <c r="B57" s="334" t="s">
        <v>426</v>
      </c>
      <c r="C57" s="327"/>
      <c r="D57" s="327"/>
      <c r="E57" s="327"/>
      <c r="F57" s="327"/>
      <c r="G57" s="327"/>
      <c r="H57" s="327"/>
      <c r="I57" s="328"/>
    </row>
    <row r="58" spans="1:9" customFormat="1">
      <c r="A58" s="290"/>
      <c r="B58" s="336" t="s">
        <v>427</v>
      </c>
      <c r="C58" s="305">
        <v>88700</v>
      </c>
      <c r="D58" s="305">
        <v>0</v>
      </c>
      <c r="E58" s="305">
        <v>0</v>
      </c>
      <c r="F58" s="305">
        <v>0</v>
      </c>
      <c r="G58" s="305">
        <v>0</v>
      </c>
      <c r="H58" s="305">
        <v>0</v>
      </c>
      <c r="I58" s="306">
        <f>SUM(C58:H58)</f>
        <v>88700</v>
      </c>
    </row>
    <row r="59" spans="1:9" customFormat="1">
      <c r="A59" s="290"/>
      <c r="B59" s="337" t="s">
        <v>428</v>
      </c>
      <c r="C59" s="305">
        <v>16200</v>
      </c>
      <c r="D59" s="305">
        <v>0</v>
      </c>
      <c r="E59" s="305">
        <v>0</v>
      </c>
      <c r="F59" s="305">
        <v>0</v>
      </c>
      <c r="G59" s="305">
        <v>0</v>
      </c>
      <c r="H59" s="305">
        <v>0</v>
      </c>
      <c r="I59" s="306">
        <f t="shared" ref="I59:I61" si="7">SUM(C59:H59)</f>
        <v>16200</v>
      </c>
    </row>
    <row r="60" spans="1:9" customFormat="1">
      <c r="A60" s="290"/>
      <c r="B60" s="337" t="s">
        <v>429</v>
      </c>
      <c r="C60" s="305">
        <v>2130100</v>
      </c>
      <c r="D60" s="305">
        <v>0</v>
      </c>
      <c r="E60" s="305">
        <v>0</v>
      </c>
      <c r="F60" s="305">
        <v>0</v>
      </c>
      <c r="G60" s="305">
        <v>0</v>
      </c>
      <c r="H60" s="305">
        <v>0</v>
      </c>
      <c r="I60" s="306">
        <f t="shared" si="7"/>
        <v>2130100</v>
      </c>
    </row>
    <row r="61" spans="1:9" customFormat="1">
      <c r="A61" s="290"/>
      <c r="B61" s="338" t="s">
        <v>631</v>
      </c>
      <c r="C61" s="305">
        <v>53200</v>
      </c>
      <c r="D61" s="305">
        <v>0</v>
      </c>
      <c r="E61" s="305">
        <v>0</v>
      </c>
      <c r="F61" s="305">
        <v>0</v>
      </c>
      <c r="G61" s="305">
        <v>0</v>
      </c>
      <c r="H61" s="305">
        <v>0</v>
      </c>
      <c r="I61" s="306">
        <f t="shared" si="7"/>
        <v>53200</v>
      </c>
    </row>
    <row r="62" spans="1:9" customFormat="1" ht="15.75" thickBot="1">
      <c r="A62" s="290"/>
      <c r="B62" s="320" t="s">
        <v>430</v>
      </c>
      <c r="C62" s="321">
        <f t="shared" ref="C62:I62" si="8">SUM(C58:C61)</f>
        <v>2288200</v>
      </c>
      <c r="D62" s="321">
        <f t="shared" si="8"/>
        <v>0</v>
      </c>
      <c r="E62" s="321">
        <f t="shared" si="8"/>
        <v>0</v>
      </c>
      <c r="F62" s="321">
        <f t="shared" si="8"/>
        <v>0</v>
      </c>
      <c r="G62" s="321">
        <f t="shared" si="8"/>
        <v>0</v>
      </c>
      <c r="H62" s="321">
        <f t="shared" si="8"/>
        <v>0</v>
      </c>
      <c r="I62" s="321">
        <f t="shared" si="8"/>
        <v>2288200</v>
      </c>
    </row>
    <row r="63" spans="1:9" customFormat="1" ht="15.75" thickBot="1">
      <c r="A63" s="290"/>
      <c r="B63" s="290"/>
      <c r="C63" s="290"/>
      <c r="D63" s="290"/>
      <c r="E63" s="290"/>
      <c r="F63" s="290"/>
      <c r="G63" s="290"/>
      <c r="H63" s="290"/>
      <c r="I63" s="290"/>
    </row>
    <row r="64" spans="1:9" customFormat="1" ht="15.75" thickBot="1">
      <c r="A64" s="124"/>
      <c r="B64" s="339" t="s">
        <v>266</v>
      </c>
      <c r="C64" s="340">
        <f t="shared" ref="C64:I64" si="9">SUM(C46+C55+C62)</f>
        <v>6075300</v>
      </c>
      <c r="D64" s="340">
        <f t="shared" si="9"/>
        <v>0</v>
      </c>
      <c r="E64" s="340">
        <f t="shared" si="9"/>
        <v>0</v>
      </c>
      <c r="F64" s="340">
        <f t="shared" si="9"/>
        <v>0</v>
      </c>
      <c r="G64" s="340">
        <f t="shared" si="9"/>
        <v>0</v>
      </c>
      <c r="H64" s="340">
        <f t="shared" si="9"/>
        <v>0</v>
      </c>
      <c r="I64" s="340">
        <f t="shared" si="9"/>
        <v>6075300</v>
      </c>
    </row>
    <row r="65" spans="1:9" customFormat="1" ht="15.75" thickBot="1">
      <c r="A65" s="290"/>
      <c r="B65" s="341"/>
      <c r="C65" s="342"/>
      <c r="D65" s="342"/>
      <c r="E65" s="342"/>
      <c r="F65" s="342"/>
      <c r="G65" s="342"/>
      <c r="H65" s="342"/>
      <c r="I65" s="342"/>
    </row>
    <row r="66" spans="1:9" customFormat="1">
      <c r="A66" s="290"/>
      <c r="B66" s="326" t="s">
        <v>267</v>
      </c>
      <c r="C66" s="327"/>
      <c r="D66" s="327"/>
      <c r="E66" s="327"/>
      <c r="F66" s="327"/>
      <c r="G66" s="327"/>
      <c r="H66" s="327"/>
      <c r="I66" s="328"/>
    </row>
    <row r="67" spans="1:9" customFormat="1">
      <c r="A67" s="290"/>
      <c r="B67" s="329" t="s">
        <v>23</v>
      </c>
      <c r="C67" s="343"/>
      <c r="D67" s="343"/>
      <c r="E67" s="343"/>
      <c r="F67" s="343"/>
      <c r="G67" s="343"/>
      <c r="H67" s="343"/>
      <c r="I67" s="344"/>
    </row>
    <row r="68" spans="1:9" customFormat="1">
      <c r="A68" s="290"/>
      <c r="B68" s="310" t="s">
        <v>431</v>
      </c>
      <c r="C68" s="305">
        <v>70000</v>
      </c>
      <c r="D68" s="305">
        <v>0</v>
      </c>
      <c r="E68" s="305">
        <v>0</v>
      </c>
      <c r="F68" s="305">
        <v>0</v>
      </c>
      <c r="G68" s="305">
        <v>0</v>
      </c>
      <c r="H68" s="305">
        <v>0</v>
      </c>
      <c r="I68" s="306">
        <f>SUM(C68:H68)</f>
        <v>70000</v>
      </c>
    </row>
    <row r="69" spans="1:9" customFormat="1">
      <c r="A69" s="290"/>
      <c r="B69" s="345" t="s">
        <v>432</v>
      </c>
      <c r="C69" s="305">
        <v>20000</v>
      </c>
      <c r="D69" s="305">
        <v>0</v>
      </c>
      <c r="E69" s="305">
        <v>0</v>
      </c>
      <c r="F69" s="305">
        <v>0</v>
      </c>
      <c r="G69" s="305">
        <v>0</v>
      </c>
      <c r="H69" s="305">
        <v>0</v>
      </c>
      <c r="I69" s="306">
        <f t="shared" ref="I69:I72" si="10">SUM(C69:H69)</f>
        <v>20000</v>
      </c>
    </row>
    <row r="70" spans="1:9" customFormat="1">
      <c r="A70" s="290"/>
      <c r="B70" s="346" t="s">
        <v>433</v>
      </c>
      <c r="C70" s="305">
        <v>7600</v>
      </c>
      <c r="D70" s="305">
        <v>0</v>
      </c>
      <c r="E70" s="305">
        <v>0</v>
      </c>
      <c r="F70" s="305">
        <v>0</v>
      </c>
      <c r="G70" s="305">
        <v>0</v>
      </c>
      <c r="H70" s="305">
        <v>0</v>
      </c>
      <c r="I70" s="306">
        <f t="shared" si="10"/>
        <v>7600</v>
      </c>
    </row>
    <row r="71" spans="1:9" customFormat="1">
      <c r="A71" s="290"/>
      <c r="B71" s="347" t="s">
        <v>434</v>
      </c>
      <c r="C71" s="305">
        <v>588100</v>
      </c>
      <c r="D71" s="305">
        <v>0</v>
      </c>
      <c r="E71" s="305">
        <v>0</v>
      </c>
      <c r="F71" s="305">
        <v>0</v>
      </c>
      <c r="G71" s="305">
        <v>0</v>
      </c>
      <c r="H71" s="305">
        <v>0</v>
      </c>
      <c r="I71" s="306">
        <f t="shared" si="10"/>
        <v>588100</v>
      </c>
    </row>
    <row r="72" spans="1:9" customFormat="1">
      <c r="A72" s="290"/>
      <c r="B72" s="347" t="s">
        <v>435</v>
      </c>
      <c r="C72" s="305">
        <v>23600</v>
      </c>
      <c r="D72" s="305">
        <v>0</v>
      </c>
      <c r="E72" s="305">
        <v>0</v>
      </c>
      <c r="F72" s="305">
        <v>0</v>
      </c>
      <c r="G72" s="305">
        <v>0</v>
      </c>
      <c r="H72" s="305">
        <v>0</v>
      </c>
      <c r="I72" s="306">
        <f t="shared" si="10"/>
        <v>23600</v>
      </c>
    </row>
    <row r="73" spans="1:9" customFormat="1" ht="15.75" thickBot="1">
      <c r="A73" s="290"/>
      <c r="B73" s="320" t="s">
        <v>269</v>
      </c>
      <c r="C73" s="321">
        <f t="shared" ref="C73:I73" si="11">SUM(C68:C72)</f>
        <v>709300</v>
      </c>
      <c r="D73" s="321">
        <f t="shared" si="11"/>
        <v>0</v>
      </c>
      <c r="E73" s="321">
        <f t="shared" si="11"/>
        <v>0</v>
      </c>
      <c r="F73" s="321">
        <f t="shared" si="11"/>
        <v>0</v>
      </c>
      <c r="G73" s="321">
        <f t="shared" si="11"/>
        <v>0</v>
      </c>
      <c r="H73" s="321">
        <f t="shared" si="11"/>
        <v>0</v>
      </c>
      <c r="I73" s="321">
        <f t="shared" si="11"/>
        <v>709300</v>
      </c>
    </row>
    <row r="74" spans="1:9" customFormat="1" ht="15.75" thickBot="1">
      <c r="A74" s="290"/>
      <c r="B74" s="348"/>
      <c r="C74" s="342"/>
      <c r="D74" s="342"/>
      <c r="E74" s="342"/>
      <c r="F74" s="342"/>
      <c r="G74" s="342"/>
      <c r="H74" s="342"/>
      <c r="I74" s="342"/>
    </row>
    <row r="75" spans="1:9" customFormat="1">
      <c r="A75" s="290"/>
      <c r="B75" s="349" t="s">
        <v>24</v>
      </c>
      <c r="C75" s="327"/>
      <c r="D75" s="327"/>
      <c r="E75" s="327"/>
      <c r="F75" s="327"/>
      <c r="G75" s="327"/>
      <c r="H75" s="327"/>
      <c r="I75" s="328"/>
    </row>
    <row r="76" spans="1:9" customFormat="1">
      <c r="A76" s="290"/>
      <c r="B76" s="310" t="s">
        <v>436</v>
      </c>
      <c r="C76" s="305">
        <v>30500</v>
      </c>
      <c r="D76" s="305">
        <v>0</v>
      </c>
      <c r="E76" s="305">
        <v>0</v>
      </c>
      <c r="F76" s="305">
        <v>0</v>
      </c>
      <c r="G76" s="305">
        <v>0</v>
      </c>
      <c r="H76" s="305">
        <v>0</v>
      </c>
      <c r="I76" s="306">
        <f>SUM(C76:H76)</f>
        <v>30500</v>
      </c>
    </row>
    <row r="77" spans="1:9" customFormat="1">
      <c r="A77" s="290"/>
      <c r="B77" s="310" t="s">
        <v>437</v>
      </c>
      <c r="C77" s="305">
        <v>103600</v>
      </c>
      <c r="D77" s="305">
        <v>0</v>
      </c>
      <c r="E77" s="305">
        <v>0</v>
      </c>
      <c r="F77" s="305">
        <v>0</v>
      </c>
      <c r="G77" s="305">
        <v>0</v>
      </c>
      <c r="H77" s="305">
        <v>0</v>
      </c>
      <c r="I77" s="306">
        <f t="shared" ref="I77:I83" si="12">SUM(C77:H77)</f>
        <v>103600</v>
      </c>
    </row>
    <row r="78" spans="1:9" customFormat="1">
      <c r="A78" s="290"/>
      <c r="B78" s="330" t="s">
        <v>438</v>
      </c>
      <c r="C78" s="134">
        <v>5600</v>
      </c>
      <c r="D78" s="134">
        <v>0</v>
      </c>
      <c r="E78" s="134">
        <v>0</v>
      </c>
      <c r="F78" s="134">
        <v>0</v>
      </c>
      <c r="G78" s="134">
        <v>0</v>
      </c>
      <c r="H78" s="134">
        <v>0</v>
      </c>
      <c r="I78" s="331">
        <f t="shared" si="12"/>
        <v>5600</v>
      </c>
    </row>
    <row r="79" spans="1:9" customFormat="1">
      <c r="A79" s="290"/>
      <c r="B79" s="330" t="s">
        <v>439</v>
      </c>
      <c r="C79" s="134">
        <v>39300</v>
      </c>
      <c r="D79" s="134">
        <v>0</v>
      </c>
      <c r="E79" s="134">
        <v>0</v>
      </c>
      <c r="F79" s="134">
        <v>0</v>
      </c>
      <c r="G79" s="134">
        <v>0</v>
      </c>
      <c r="H79" s="134">
        <v>0</v>
      </c>
      <c r="I79" s="331">
        <f t="shared" si="12"/>
        <v>39300</v>
      </c>
    </row>
    <row r="80" spans="1:9" customFormat="1">
      <c r="A80" s="290"/>
      <c r="B80" s="330" t="s">
        <v>440</v>
      </c>
      <c r="C80" s="134">
        <v>28000</v>
      </c>
      <c r="D80" s="134">
        <v>0</v>
      </c>
      <c r="E80" s="134">
        <v>0</v>
      </c>
      <c r="F80" s="134">
        <v>0</v>
      </c>
      <c r="G80" s="134">
        <v>0</v>
      </c>
      <c r="H80" s="134">
        <v>0</v>
      </c>
      <c r="I80" s="331">
        <f t="shared" si="12"/>
        <v>28000</v>
      </c>
    </row>
    <row r="81" spans="1:9" customFormat="1">
      <c r="A81" s="290"/>
      <c r="B81" s="330" t="s">
        <v>441</v>
      </c>
      <c r="C81" s="134">
        <v>146000</v>
      </c>
      <c r="D81" s="134">
        <v>0</v>
      </c>
      <c r="E81" s="134">
        <v>0</v>
      </c>
      <c r="F81" s="134">
        <v>0</v>
      </c>
      <c r="G81" s="134">
        <v>0</v>
      </c>
      <c r="H81" s="134">
        <v>0</v>
      </c>
      <c r="I81" s="331">
        <f t="shared" si="12"/>
        <v>146000</v>
      </c>
    </row>
    <row r="82" spans="1:9" customFormat="1">
      <c r="A82" s="290"/>
      <c r="B82" s="310" t="s">
        <v>442</v>
      </c>
      <c r="C82" s="305">
        <v>175000</v>
      </c>
      <c r="D82" s="305">
        <v>0</v>
      </c>
      <c r="E82" s="305">
        <v>0</v>
      </c>
      <c r="F82" s="305">
        <v>0</v>
      </c>
      <c r="G82" s="305">
        <v>0</v>
      </c>
      <c r="H82" s="305">
        <v>0</v>
      </c>
      <c r="I82" s="306">
        <f t="shared" si="12"/>
        <v>175000</v>
      </c>
    </row>
    <row r="83" spans="1:9" customFormat="1">
      <c r="A83" s="290"/>
      <c r="B83" s="310" t="s">
        <v>443</v>
      </c>
      <c r="C83" s="305">
        <v>0</v>
      </c>
      <c r="D83" s="305">
        <v>175000</v>
      </c>
      <c r="E83" s="305">
        <v>175000</v>
      </c>
      <c r="F83" s="305">
        <v>0</v>
      </c>
      <c r="G83" s="305">
        <v>0</v>
      </c>
      <c r="H83" s="305">
        <v>0</v>
      </c>
      <c r="I83" s="306">
        <f t="shared" si="12"/>
        <v>350000</v>
      </c>
    </row>
    <row r="84" spans="1:9" customFormat="1" ht="15.75" thickBot="1">
      <c r="A84" s="290"/>
      <c r="B84" s="320" t="s">
        <v>444</v>
      </c>
      <c r="C84" s="321">
        <f t="shared" ref="C84:I84" si="13">SUM(C76:C83)</f>
        <v>528000</v>
      </c>
      <c r="D84" s="321">
        <f t="shared" si="13"/>
        <v>175000</v>
      </c>
      <c r="E84" s="321">
        <f t="shared" si="13"/>
        <v>175000</v>
      </c>
      <c r="F84" s="321">
        <f t="shared" si="13"/>
        <v>0</v>
      </c>
      <c r="G84" s="321">
        <f t="shared" si="13"/>
        <v>0</v>
      </c>
      <c r="H84" s="321">
        <f t="shared" si="13"/>
        <v>0</v>
      </c>
      <c r="I84" s="321">
        <f t="shared" si="13"/>
        <v>878000</v>
      </c>
    </row>
    <row r="85" spans="1:9" customFormat="1" ht="15.75" thickBot="1">
      <c r="A85" s="290"/>
      <c r="B85" s="332"/>
      <c r="C85" s="342"/>
      <c r="D85" s="342"/>
      <c r="E85" s="342"/>
      <c r="F85" s="342"/>
      <c r="G85" s="342"/>
      <c r="H85" s="342"/>
      <c r="I85" s="342"/>
    </row>
    <row r="86" spans="1:9" customFormat="1" ht="15.75" thickBot="1">
      <c r="A86" s="124"/>
      <c r="B86" s="339" t="s">
        <v>275</v>
      </c>
      <c r="C86" s="340">
        <f t="shared" ref="C86:I86" si="14">SUM(C73+C84)</f>
        <v>1237300</v>
      </c>
      <c r="D86" s="340">
        <f t="shared" si="14"/>
        <v>175000</v>
      </c>
      <c r="E86" s="340">
        <f t="shared" si="14"/>
        <v>175000</v>
      </c>
      <c r="F86" s="340">
        <f t="shared" si="14"/>
        <v>0</v>
      </c>
      <c r="G86" s="340">
        <f t="shared" si="14"/>
        <v>0</v>
      </c>
      <c r="H86" s="340">
        <f t="shared" si="14"/>
        <v>0</v>
      </c>
      <c r="I86" s="340">
        <f t="shared" si="14"/>
        <v>1587300</v>
      </c>
    </row>
    <row r="87" spans="1:9" customFormat="1" ht="15.75" thickBot="1">
      <c r="A87" s="290"/>
      <c r="B87" s="341"/>
      <c r="C87" s="342"/>
      <c r="D87" s="342"/>
      <c r="E87" s="342"/>
      <c r="F87" s="342"/>
      <c r="G87" s="342"/>
      <c r="H87" s="342"/>
      <c r="I87" s="342"/>
    </row>
    <row r="88" spans="1:9" customFormat="1">
      <c r="A88" s="290"/>
      <c r="B88" s="326" t="s">
        <v>280</v>
      </c>
      <c r="C88" s="327"/>
      <c r="D88" s="327"/>
      <c r="E88" s="327"/>
      <c r="F88" s="327"/>
      <c r="G88" s="327"/>
      <c r="H88" s="327"/>
      <c r="I88" s="328"/>
    </row>
    <row r="89" spans="1:9" customFormat="1">
      <c r="A89" s="290"/>
      <c r="B89" s="329" t="s">
        <v>25</v>
      </c>
      <c r="C89" s="343"/>
      <c r="D89" s="343"/>
      <c r="E89" s="343"/>
      <c r="F89" s="343"/>
      <c r="G89" s="343"/>
      <c r="H89" s="160"/>
      <c r="I89" s="344"/>
    </row>
    <row r="90" spans="1:9" customFormat="1">
      <c r="A90" s="290"/>
      <c r="B90" s="310" t="s">
        <v>406</v>
      </c>
      <c r="C90" s="134">
        <v>2928900</v>
      </c>
      <c r="D90" s="305">
        <v>1350000</v>
      </c>
      <c r="E90" s="305">
        <v>1350000</v>
      </c>
      <c r="F90" s="305">
        <v>1350000</v>
      </c>
      <c r="G90" s="305">
        <v>1350000</v>
      </c>
      <c r="H90" s="305">
        <v>1350000</v>
      </c>
      <c r="I90" s="306">
        <f>SUM(C90:H90)</f>
        <v>9678900</v>
      </c>
    </row>
    <row r="91" spans="1:9" customFormat="1">
      <c r="A91" s="290"/>
      <c r="B91" s="310" t="s">
        <v>445</v>
      </c>
      <c r="C91" s="305">
        <v>18400</v>
      </c>
      <c r="D91" s="305">
        <v>29900</v>
      </c>
      <c r="E91" s="305">
        <v>29900</v>
      </c>
      <c r="F91" s="305">
        <v>29900</v>
      </c>
      <c r="G91" s="305">
        <v>29900</v>
      </c>
      <c r="H91" s="305">
        <v>29900</v>
      </c>
      <c r="I91" s="306">
        <f t="shared" ref="I91:I101" si="15">SUM(C91:H91)</f>
        <v>167900</v>
      </c>
    </row>
    <row r="92" spans="1:9" customFormat="1">
      <c r="A92" s="290"/>
      <c r="B92" s="310" t="s">
        <v>446</v>
      </c>
      <c r="C92" s="305">
        <v>8700</v>
      </c>
      <c r="D92" s="305">
        <v>0</v>
      </c>
      <c r="E92" s="305">
        <v>0</v>
      </c>
      <c r="F92" s="305">
        <v>0</v>
      </c>
      <c r="G92" s="305">
        <v>0</v>
      </c>
      <c r="H92" s="305">
        <v>0</v>
      </c>
      <c r="I92" s="306">
        <f t="shared" si="15"/>
        <v>8700</v>
      </c>
    </row>
    <row r="93" spans="1:9" customFormat="1">
      <c r="A93" s="290"/>
      <c r="B93" s="310" t="s">
        <v>447</v>
      </c>
      <c r="C93" s="305">
        <v>357900</v>
      </c>
      <c r="D93" s="305">
        <v>160000</v>
      </c>
      <c r="E93" s="305">
        <v>160000</v>
      </c>
      <c r="F93" s="305">
        <v>160000</v>
      </c>
      <c r="G93" s="305">
        <v>160000</v>
      </c>
      <c r="H93" s="305">
        <v>160000</v>
      </c>
      <c r="I93" s="306">
        <f t="shared" si="15"/>
        <v>1157900</v>
      </c>
    </row>
    <row r="94" spans="1:9" customFormat="1">
      <c r="A94" s="290"/>
      <c r="B94" s="310" t="s">
        <v>448</v>
      </c>
      <c r="C94" s="305">
        <v>459500</v>
      </c>
      <c r="D94" s="305">
        <v>0</v>
      </c>
      <c r="E94" s="305">
        <v>0</v>
      </c>
      <c r="F94" s="305">
        <v>0</v>
      </c>
      <c r="G94" s="305">
        <v>0</v>
      </c>
      <c r="H94" s="305">
        <v>0</v>
      </c>
      <c r="I94" s="306">
        <f t="shared" si="15"/>
        <v>459500</v>
      </c>
    </row>
    <row r="95" spans="1:9" customFormat="1">
      <c r="A95" s="290"/>
      <c r="B95" s="310" t="s">
        <v>449</v>
      </c>
      <c r="C95" s="305">
        <v>250000</v>
      </c>
      <c r="D95" s="305">
        <v>0</v>
      </c>
      <c r="E95" s="305">
        <v>0</v>
      </c>
      <c r="F95" s="305">
        <v>0</v>
      </c>
      <c r="G95" s="305">
        <v>0</v>
      </c>
      <c r="H95" s="305">
        <v>0</v>
      </c>
      <c r="I95" s="306">
        <f t="shared" si="15"/>
        <v>250000</v>
      </c>
    </row>
    <row r="96" spans="1:9" customFormat="1">
      <c r="A96" s="290"/>
      <c r="B96" s="310" t="s">
        <v>450</v>
      </c>
      <c r="C96" s="305">
        <v>39800</v>
      </c>
      <c r="D96" s="305">
        <v>15000</v>
      </c>
      <c r="E96" s="305">
        <v>15000</v>
      </c>
      <c r="F96" s="305">
        <v>15000</v>
      </c>
      <c r="G96" s="305">
        <v>15000</v>
      </c>
      <c r="H96" s="305">
        <v>15000</v>
      </c>
      <c r="I96" s="306">
        <f t="shared" si="15"/>
        <v>114800</v>
      </c>
    </row>
    <row r="97" spans="1:12" customFormat="1">
      <c r="A97" s="290"/>
      <c r="B97" s="310" t="s">
        <v>451</v>
      </c>
      <c r="C97" s="305">
        <v>13600</v>
      </c>
      <c r="D97" s="305">
        <v>0</v>
      </c>
      <c r="E97" s="305">
        <v>0</v>
      </c>
      <c r="F97" s="305">
        <v>0</v>
      </c>
      <c r="G97" s="305">
        <v>0</v>
      </c>
      <c r="H97" s="305">
        <v>0</v>
      </c>
      <c r="I97" s="306">
        <f t="shared" si="15"/>
        <v>13600</v>
      </c>
    </row>
    <row r="98" spans="1:12" customFormat="1">
      <c r="A98" s="290"/>
      <c r="B98" s="310" t="s">
        <v>452</v>
      </c>
      <c r="C98" s="305">
        <v>611300</v>
      </c>
      <c r="D98" s="305">
        <v>0</v>
      </c>
      <c r="E98" s="305">
        <v>0</v>
      </c>
      <c r="F98" s="305">
        <v>0</v>
      </c>
      <c r="G98" s="305">
        <v>0</v>
      </c>
      <c r="H98" s="305">
        <v>0</v>
      </c>
      <c r="I98" s="306">
        <f t="shared" si="15"/>
        <v>611300</v>
      </c>
    </row>
    <row r="99" spans="1:12" customFormat="1">
      <c r="A99" s="290"/>
      <c r="B99" s="310" t="s">
        <v>632</v>
      </c>
      <c r="C99" s="305">
        <v>32700</v>
      </c>
      <c r="D99" s="305">
        <v>0</v>
      </c>
      <c r="E99" s="305">
        <v>0</v>
      </c>
      <c r="F99" s="305">
        <v>0</v>
      </c>
      <c r="G99" s="305">
        <v>0</v>
      </c>
      <c r="H99" s="305">
        <v>0</v>
      </c>
      <c r="I99" s="306">
        <f t="shared" si="15"/>
        <v>32700</v>
      </c>
    </row>
    <row r="100" spans="1:12" customFormat="1">
      <c r="A100" s="290"/>
      <c r="B100" s="310" t="s">
        <v>633</v>
      </c>
      <c r="C100" s="305">
        <v>135000</v>
      </c>
      <c r="D100" s="305">
        <v>0</v>
      </c>
      <c r="E100" s="305">
        <v>0</v>
      </c>
      <c r="F100" s="305">
        <v>0</v>
      </c>
      <c r="G100" s="305">
        <v>0</v>
      </c>
      <c r="H100" s="305">
        <v>0</v>
      </c>
      <c r="I100" s="306">
        <f t="shared" si="15"/>
        <v>135000</v>
      </c>
      <c r="L100" s="36"/>
    </row>
    <row r="101" spans="1:12" customFormat="1">
      <c r="A101" s="290"/>
      <c r="B101" s="310" t="s">
        <v>453</v>
      </c>
      <c r="C101" s="305">
        <v>164300</v>
      </c>
      <c r="D101" s="305">
        <v>164300</v>
      </c>
      <c r="E101" s="305">
        <v>164300</v>
      </c>
      <c r="F101" s="305">
        <v>164300</v>
      </c>
      <c r="G101" s="305">
        <v>164300</v>
      </c>
      <c r="H101" s="305">
        <v>164500</v>
      </c>
      <c r="I101" s="306">
        <f t="shared" si="15"/>
        <v>986000</v>
      </c>
    </row>
    <row r="102" spans="1:12" customFormat="1" ht="15.75" thickBot="1">
      <c r="A102" s="290"/>
      <c r="B102" s="320" t="s">
        <v>288</v>
      </c>
      <c r="C102" s="321">
        <f t="shared" ref="C102:I102" si="16">SUM(C90:C101)</f>
        <v>5020100</v>
      </c>
      <c r="D102" s="321">
        <f t="shared" si="16"/>
        <v>1719200</v>
      </c>
      <c r="E102" s="321">
        <f t="shared" si="16"/>
        <v>1719200</v>
      </c>
      <c r="F102" s="321">
        <f t="shared" si="16"/>
        <v>1719200</v>
      </c>
      <c r="G102" s="321">
        <f t="shared" si="16"/>
        <v>1719200</v>
      </c>
      <c r="H102" s="321">
        <f t="shared" si="16"/>
        <v>1719400</v>
      </c>
      <c r="I102" s="321">
        <f t="shared" si="16"/>
        <v>13616300</v>
      </c>
    </row>
    <row r="103" spans="1:12" customFormat="1" ht="15.75" thickBot="1">
      <c r="A103" s="290"/>
      <c r="B103" s="348"/>
      <c r="C103" s="342"/>
      <c r="D103" s="342"/>
      <c r="E103" s="342"/>
      <c r="F103" s="342"/>
      <c r="G103" s="342"/>
      <c r="H103" s="342"/>
      <c r="I103" s="342"/>
    </row>
    <row r="104" spans="1:12" customFormat="1" ht="15.75" thickBot="1">
      <c r="A104" s="290"/>
      <c r="B104" s="339" t="s">
        <v>291</v>
      </c>
      <c r="C104" s="340">
        <f>SUM(C102)</f>
        <v>5020100</v>
      </c>
      <c r="D104" s="340">
        <f t="shared" ref="D104:I104" si="17">SUM(D102)</f>
        <v>1719200</v>
      </c>
      <c r="E104" s="340">
        <f t="shared" si="17"/>
        <v>1719200</v>
      </c>
      <c r="F104" s="340">
        <f t="shared" si="17"/>
        <v>1719200</v>
      </c>
      <c r="G104" s="340">
        <f t="shared" si="17"/>
        <v>1719200</v>
      </c>
      <c r="H104" s="340">
        <f t="shared" si="17"/>
        <v>1719400</v>
      </c>
      <c r="I104" s="340">
        <f t="shared" si="17"/>
        <v>13616300</v>
      </c>
    </row>
    <row r="105" spans="1:12" customFormat="1" ht="15.75" thickBot="1">
      <c r="A105" s="290"/>
      <c r="B105" s="348"/>
      <c r="C105" s="342"/>
      <c r="D105" s="342"/>
      <c r="E105" s="342"/>
      <c r="F105" s="342"/>
      <c r="G105" s="342"/>
      <c r="H105" s="342"/>
      <c r="I105" s="342"/>
    </row>
    <row r="106" spans="1:12" customFormat="1">
      <c r="A106" s="290"/>
      <c r="B106" s="326" t="s">
        <v>454</v>
      </c>
      <c r="C106" s="350"/>
      <c r="D106" s="350"/>
      <c r="E106" s="350"/>
      <c r="F106" s="350"/>
      <c r="G106" s="351"/>
      <c r="H106" s="351"/>
      <c r="I106" s="352"/>
    </row>
    <row r="107" spans="1:12" customFormat="1">
      <c r="A107" s="290"/>
      <c r="B107" s="329" t="s">
        <v>27</v>
      </c>
      <c r="C107" s="353"/>
      <c r="D107" s="353"/>
      <c r="E107" s="353"/>
      <c r="F107" s="353"/>
      <c r="G107" s="354"/>
      <c r="H107" s="354"/>
      <c r="I107" s="355"/>
    </row>
    <row r="108" spans="1:12" customFormat="1">
      <c r="A108" s="290"/>
      <c r="B108" s="310" t="s">
        <v>455</v>
      </c>
      <c r="C108" s="305">
        <v>4500</v>
      </c>
      <c r="D108" s="305">
        <v>0</v>
      </c>
      <c r="E108" s="305">
        <v>0</v>
      </c>
      <c r="F108" s="305">
        <v>0</v>
      </c>
      <c r="G108" s="305">
        <v>0</v>
      </c>
      <c r="H108" s="305">
        <v>0</v>
      </c>
      <c r="I108" s="306">
        <f>SUM(C108:H108)</f>
        <v>4500</v>
      </c>
    </row>
    <row r="109" spans="1:12" customFormat="1">
      <c r="A109" s="290"/>
      <c r="B109" s="310" t="s">
        <v>634</v>
      </c>
      <c r="C109" s="305">
        <v>20000</v>
      </c>
      <c r="D109" s="305">
        <v>0</v>
      </c>
      <c r="E109" s="305">
        <v>0</v>
      </c>
      <c r="F109" s="305">
        <v>0</v>
      </c>
      <c r="G109" s="305">
        <v>0</v>
      </c>
      <c r="H109" s="305">
        <v>0</v>
      </c>
      <c r="I109" s="306">
        <f t="shared" ref="I109:I111" si="18">SUM(C109:H109)</f>
        <v>20000</v>
      </c>
    </row>
    <row r="110" spans="1:12" customFormat="1">
      <c r="A110" s="290"/>
      <c r="B110" s="310" t="s">
        <v>456</v>
      </c>
      <c r="C110" s="305">
        <v>41200</v>
      </c>
      <c r="D110" s="305">
        <v>0</v>
      </c>
      <c r="E110" s="305">
        <v>0</v>
      </c>
      <c r="F110" s="305">
        <v>0</v>
      </c>
      <c r="G110" s="305">
        <v>0</v>
      </c>
      <c r="H110" s="305">
        <v>0</v>
      </c>
      <c r="I110" s="306">
        <f t="shared" si="18"/>
        <v>41200</v>
      </c>
    </row>
    <row r="111" spans="1:12" customFormat="1">
      <c r="A111" s="290"/>
      <c r="B111" s="310" t="s">
        <v>635</v>
      </c>
      <c r="C111" s="305">
        <v>125000</v>
      </c>
      <c r="D111" s="305">
        <v>0</v>
      </c>
      <c r="E111" s="305">
        <v>0</v>
      </c>
      <c r="F111" s="305">
        <v>0</v>
      </c>
      <c r="G111" s="305">
        <v>0</v>
      </c>
      <c r="H111" s="305">
        <v>0</v>
      </c>
      <c r="I111" s="306">
        <f t="shared" si="18"/>
        <v>125000</v>
      </c>
    </row>
    <row r="112" spans="1:12" customFormat="1" ht="15.75" thickBot="1">
      <c r="A112" s="290"/>
      <c r="B112" s="320" t="s">
        <v>457</v>
      </c>
      <c r="C112" s="321">
        <f>SUM(C108:C111)</f>
        <v>190700</v>
      </c>
      <c r="D112" s="321">
        <f t="shared" ref="D112:I112" si="19">SUM(D108:D111)</f>
        <v>0</v>
      </c>
      <c r="E112" s="321">
        <f t="shared" si="19"/>
        <v>0</v>
      </c>
      <c r="F112" s="321">
        <f t="shared" si="19"/>
        <v>0</v>
      </c>
      <c r="G112" s="321">
        <f t="shared" si="19"/>
        <v>0</v>
      </c>
      <c r="H112" s="321">
        <f t="shared" si="19"/>
        <v>0</v>
      </c>
      <c r="I112" s="321">
        <f t="shared" si="19"/>
        <v>190700</v>
      </c>
    </row>
    <row r="113" spans="1:9" customFormat="1" ht="15.75" thickBot="1">
      <c r="A113" s="290"/>
      <c r="B113" s="290"/>
      <c r="C113" s="290"/>
      <c r="D113" s="290"/>
      <c r="E113" s="290"/>
      <c r="F113" s="290"/>
      <c r="G113" s="290"/>
      <c r="H113" s="290"/>
      <c r="I113" s="290"/>
    </row>
    <row r="114" spans="1:9" customFormat="1">
      <c r="A114" s="290"/>
      <c r="B114" s="356" t="s">
        <v>636</v>
      </c>
      <c r="C114" s="357"/>
      <c r="D114" s="357"/>
      <c r="E114" s="357"/>
      <c r="F114" s="357"/>
      <c r="G114" s="358"/>
      <c r="H114" s="358"/>
      <c r="I114" s="359"/>
    </row>
    <row r="115" spans="1:9" customFormat="1">
      <c r="A115" s="290"/>
      <c r="B115" s="310" t="s">
        <v>637</v>
      </c>
      <c r="C115" s="305">
        <v>50000</v>
      </c>
      <c r="D115" s="305">
        <v>0</v>
      </c>
      <c r="E115" s="305">
        <v>0</v>
      </c>
      <c r="F115" s="305">
        <v>0</v>
      </c>
      <c r="G115" s="305">
        <v>0</v>
      </c>
      <c r="H115" s="305">
        <v>0</v>
      </c>
      <c r="I115" s="306">
        <f>SUM(C115:H115)</f>
        <v>50000</v>
      </c>
    </row>
    <row r="116" spans="1:9" customFormat="1" ht="15.75" thickBot="1">
      <c r="A116" s="290"/>
      <c r="B116" s="320" t="s">
        <v>638</v>
      </c>
      <c r="C116" s="321">
        <f>SUM(C115)</f>
        <v>50000</v>
      </c>
      <c r="D116" s="321">
        <f t="shared" ref="D116:I116" si="20">SUM(D115)</f>
        <v>0</v>
      </c>
      <c r="E116" s="321">
        <f t="shared" si="20"/>
        <v>0</v>
      </c>
      <c r="F116" s="321">
        <f t="shared" si="20"/>
        <v>0</v>
      </c>
      <c r="G116" s="321">
        <f t="shared" si="20"/>
        <v>0</v>
      </c>
      <c r="H116" s="321">
        <f t="shared" si="20"/>
        <v>0</v>
      </c>
      <c r="I116" s="321">
        <f t="shared" si="20"/>
        <v>50000</v>
      </c>
    </row>
    <row r="117" spans="1:9" customFormat="1" ht="15.75" thickBot="1">
      <c r="A117" s="290"/>
      <c r="B117" s="290"/>
      <c r="C117" s="290"/>
      <c r="D117" s="290"/>
      <c r="E117" s="290"/>
      <c r="F117" s="290"/>
      <c r="G117" s="290"/>
      <c r="H117" s="290"/>
      <c r="I117" s="290"/>
    </row>
    <row r="118" spans="1:9" customFormat="1" ht="15.75" thickBot="1">
      <c r="A118" s="290"/>
      <c r="B118" s="339" t="s">
        <v>458</v>
      </c>
      <c r="C118" s="340">
        <f>C112+C116</f>
        <v>240700</v>
      </c>
      <c r="D118" s="340">
        <f t="shared" ref="D118:I118" si="21">D112+D116</f>
        <v>0</v>
      </c>
      <c r="E118" s="340">
        <f t="shared" si="21"/>
        <v>0</v>
      </c>
      <c r="F118" s="340">
        <f t="shared" si="21"/>
        <v>0</v>
      </c>
      <c r="G118" s="340">
        <f t="shared" si="21"/>
        <v>0</v>
      </c>
      <c r="H118" s="340">
        <f t="shared" si="21"/>
        <v>0</v>
      </c>
      <c r="I118" s="340">
        <f t="shared" si="21"/>
        <v>240700</v>
      </c>
    </row>
    <row r="119" spans="1:9" customFormat="1" ht="15.75" thickBot="1">
      <c r="A119" s="290"/>
      <c r="B119" s="360"/>
      <c r="C119" s="361"/>
      <c r="D119" s="361"/>
      <c r="E119" s="361"/>
      <c r="F119" s="362"/>
      <c r="G119" s="362"/>
      <c r="H119" s="362"/>
      <c r="I119" s="362"/>
    </row>
    <row r="120" spans="1:9" customFormat="1">
      <c r="A120" s="290"/>
      <c r="B120" s="326" t="s">
        <v>276</v>
      </c>
      <c r="C120" s="350"/>
      <c r="D120" s="350"/>
      <c r="E120" s="350"/>
      <c r="F120" s="350"/>
      <c r="G120" s="351"/>
      <c r="H120" s="351"/>
      <c r="I120" s="352"/>
    </row>
    <row r="121" spans="1:9" customFormat="1">
      <c r="A121" s="290"/>
      <c r="B121" s="329" t="s">
        <v>15</v>
      </c>
      <c r="C121" s="353"/>
      <c r="D121" s="353"/>
      <c r="E121" s="353"/>
      <c r="F121" s="353"/>
      <c r="G121" s="354"/>
      <c r="H121" s="354"/>
      <c r="I121" s="355"/>
    </row>
    <row r="122" spans="1:9" customFormat="1">
      <c r="A122" s="290"/>
      <c r="B122" s="310" t="s">
        <v>459</v>
      </c>
      <c r="C122" s="305">
        <v>673400</v>
      </c>
      <c r="D122" s="305">
        <v>0</v>
      </c>
      <c r="E122" s="305">
        <v>0</v>
      </c>
      <c r="F122" s="305">
        <v>0</v>
      </c>
      <c r="G122" s="305">
        <v>0</v>
      </c>
      <c r="H122" s="305">
        <v>0</v>
      </c>
      <c r="I122" s="306">
        <f>SUM(C122:H122)</f>
        <v>673400</v>
      </c>
    </row>
    <row r="123" spans="1:9" customFormat="1">
      <c r="A123" s="290"/>
      <c r="B123" s="310" t="s">
        <v>639</v>
      </c>
      <c r="C123" s="305">
        <v>0</v>
      </c>
      <c r="D123" s="305">
        <v>0</v>
      </c>
      <c r="E123" s="305">
        <v>0</v>
      </c>
      <c r="F123" s="305">
        <v>0</v>
      </c>
      <c r="G123" s="305">
        <v>0</v>
      </c>
      <c r="H123" s="305">
        <v>0</v>
      </c>
      <c r="I123" s="306">
        <f>SUM(C123:H123)</f>
        <v>0</v>
      </c>
    </row>
    <row r="124" spans="1:9" customFormat="1" ht="15.75" thickBot="1">
      <c r="A124" s="290"/>
      <c r="B124" s="320" t="s">
        <v>460</v>
      </c>
      <c r="C124" s="321">
        <f>SUM(C122)</f>
        <v>673400</v>
      </c>
      <c r="D124" s="321">
        <f t="shared" ref="D124:I124" si="22">SUM(D122)</f>
        <v>0</v>
      </c>
      <c r="E124" s="321">
        <f t="shared" si="22"/>
        <v>0</v>
      </c>
      <c r="F124" s="321">
        <f t="shared" si="22"/>
        <v>0</v>
      </c>
      <c r="G124" s="321">
        <f t="shared" si="22"/>
        <v>0</v>
      </c>
      <c r="H124" s="321">
        <f t="shared" si="22"/>
        <v>0</v>
      </c>
      <c r="I124" s="321">
        <f t="shared" si="22"/>
        <v>673400</v>
      </c>
    </row>
    <row r="125" spans="1:9" customFormat="1" ht="15.75" thickBot="1">
      <c r="A125" s="290"/>
      <c r="B125" s="290"/>
      <c r="C125" s="290"/>
      <c r="D125" s="290"/>
      <c r="E125" s="290"/>
      <c r="F125" s="290"/>
      <c r="G125" s="290"/>
      <c r="H125" s="290"/>
      <c r="I125" s="290"/>
    </row>
    <row r="126" spans="1:9" customFormat="1">
      <c r="A126" s="290"/>
      <c r="B126" s="356" t="s">
        <v>400</v>
      </c>
      <c r="C126" s="357"/>
      <c r="D126" s="357"/>
      <c r="E126" s="357"/>
      <c r="F126" s="357"/>
      <c r="G126" s="358"/>
      <c r="H126" s="358"/>
      <c r="I126" s="359"/>
    </row>
    <row r="127" spans="1:9" customFormat="1">
      <c r="A127" s="290"/>
      <c r="B127" s="330" t="s">
        <v>461</v>
      </c>
      <c r="C127" s="134">
        <v>0</v>
      </c>
      <c r="D127" s="134">
        <v>105000</v>
      </c>
      <c r="E127" s="134">
        <v>0</v>
      </c>
      <c r="F127" s="134">
        <v>0</v>
      </c>
      <c r="G127" s="305">
        <v>0</v>
      </c>
      <c r="H127" s="305">
        <v>0</v>
      </c>
      <c r="I127" s="306">
        <f>SUM(C127:H127)</f>
        <v>105000</v>
      </c>
    </row>
    <row r="128" spans="1:9" customFormat="1">
      <c r="A128" s="290"/>
      <c r="B128" s="330" t="s">
        <v>462</v>
      </c>
      <c r="C128" s="134">
        <v>141500</v>
      </c>
      <c r="D128" s="134">
        <v>143700</v>
      </c>
      <c r="E128" s="134">
        <v>144500</v>
      </c>
      <c r="F128" s="134">
        <v>145300</v>
      </c>
      <c r="G128" s="305">
        <v>0</v>
      </c>
      <c r="H128" s="305">
        <v>0</v>
      </c>
      <c r="I128" s="306">
        <f t="shared" ref="I128:I151" si="23">SUM(C128:H128)</f>
        <v>575000</v>
      </c>
    </row>
    <row r="129" spans="1:9" customFormat="1">
      <c r="A129" s="290"/>
      <c r="B129" s="330" t="s">
        <v>640</v>
      </c>
      <c r="C129" s="134">
        <v>420000</v>
      </c>
      <c r="D129" s="134">
        <v>0</v>
      </c>
      <c r="E129" s="134">
        <v>0</v>
      </c>
      <c r="F129" s="134">
        <v>0</v>
      </c>
      <c r="G129" s="305">
        <v>0</v>
      </c>
      <c r="H129" s="305">
        <v>0</v>
      </c>
      <c r="I129" s="306">
        <f t="shared" si="23"/>
        <v>420000</v>
      </c>
    </row>
    <row r="130" spans="1:9" customFormat="1">
      <c r="A130" s="290"/>
      <c r="B130" s="330" t="s">
        <v>463</v>
      </c>
      <c r="C130" s="134">
        <v>450000</v>
      </c>
      <c r="D130" s="134">
        <v>0</v>
      </c>
      <c r="E130" s="134">
        <v>0</v>
      </c>
      <c r="F130" s="134">
        <v>0</v>
      </c>
      <c r="G130" s="305">
        <v>0</v>
      </c>
      <c r="H130" s="305">
        <v>0</v>
      </c>
      <c r="I130" s="306">
        <f t="shared" si="23"/>
        <v>450000</v>
      </c>
    </row>
    <row r="131" spans="1:9" customFormat="1">
      <c r="A131" s="290"/>
      <c r="B131" s="330" t="s">
        <v>464</v>
      </c>
      <c r="C131" s="134">
        <v>0</v>
      </c>
      <c r="D131" s="134">
        <v>880000</v>
      </c>
      <c r="E131" s="134">
        <v>0</v>
      </c>
      <c r="F131" s="134">
        <v>0</v>
      </c>
      <c r="G131" s="305">
        <v>0</v>
      </c>
      <c r="H131" s="305">
        <v>0</v>
      </c>
      <c r="I131" s="306">
        <f t="shared" si="23"/>
        <v>880000</v>
      </c>
    </row>
    <row r="132" spans="1:9" customFormat="1">
      <c r="A132" s="290"/>
      <c r="B132" s="330" t="s">
        <v>465</v>
      </c>
      <c r="C132" s="134">
        <v>0</v>
      </c>
      <c r="D132" s="134">
        <v>0</v>
      </c>
      <c r="E132" s="134">
        <v>0</v>
      </c>
      <c r="F132" s="134">
        <v>0</v>
      </c>
      <c r="G132" s="305">
        <v>50000</v>
      </c>
      <c r="H132" s="305">
        <v>0</v>
      </c>
      <c r="I132" s="306">
        <f t="shared" si="23"/>
        <v>50000</v>
      </c>
    </row>
    <row r="133" spans="1:9" customFormat="1">
      <c r="A133" s="290"/>
      <c r="B133" s="330" t="s">
        <v>466</v>
      </c>
      <c r="C133" s="134">
        <v>0</v>
      </c>
      <c r="D133" s="134">
        <v>0</v>
      </c>
      <c r="E133" s="134">
        <v>50000</v>
      </c>
      <c r="F133" s="134">
        <v>0</v>
      </c>
      <c r="G133" s="305">
        <v>0</v>
      </c>
      <c r="H133" s="305">
        <v>0</v>
      </c>
      <c r="I133" s="306">
        <f t="shared" si="23"/>
        <v>50000</v>
      </c>
    </row>
    <row r="134" spans="1:9" customFormat="1">
      <c r="A134" s="290"/>
      <c r="B134" s="330" t="s">
        <v>467</v>
      </c>
      <c r="C134" s="134">
        <v>0</v>
      </c>
      <c r="D134" s="134">
        <v>0</v>
      </c>
      <c r="E134" s="134">
        <v>0</v>
      </c>
      <c r="F134" s="134">
        <v>0</v>
      </c>
      <c r="G134" s="134">
        <v>3000000</v>
      </c>
      <c r="H134" s="134">
        <v>0</v>
      </c>
      <c r="I134" s="331">
        <f t="shared" si="23"/>
        <v>3000000</v>
      </c>
    </row>
    <row r="135" spans="1:9" customFormat="1">
      <c r="A135" s="290"/>
      <c r="B135" s="330" t="s">
        <v>468</v>
      </c>
      <c r="C135" s="134">
        <v>0</v>
      </c>
      <c r="D135" s="134">
        <v>0</v>
      </c>
      <c r="E135" s="134">
        <v>3000000</v>
      </c>
      <c r="F135" s="134">
        <v>0</v>
      </c>
      <c r="G135" s="134">
        <v>0</v>
      </c>
      <c r="H135" s="134">
        <v>0</v>
      </c>
      <c r="I135" s="331">
        <f t="shared" si="23"/>
        <v>3000000</v>
      </c>
    </row>
    <row r="136" spans="1:9" customFormat="1">
      <c r="A136" s="290"/>
      <c r="B136" s="330" t="s">
        <v>469</v>
      </c>
      <c r="C136" s="134">
        <v>0</v>
      </c>
      <c r="D136" s="134">
        <v>0</v>
      </c>
      <c r="E136" s="134">
        <v>0</v>
      </c>
      <c r="F136" s="134">
        <v>0</v>
      </c>
      <c r="G136" s="134">
        <v>3000000</v>
      </c>
      <c r="H136" s="134">
        <v>0</v>
      </c>
      <c r="I136" s="331">
        <f t="shared" si="23"/>
        <v>3000000</v>
      </c>
    </row>
    <row r="137" spans="1:9" customFormat="1">
      <c r="A137" s="290"/>
      <c r="B137" s="330" t="s">
        <v>470</v>
      </c>
      <c r="C137" s="134">
        <v>0</v>
      </c>
      <c r="D137" s="134">
        <v>75000</v>
      </c>
      <c r="E137" s="134">
        <v>425000</v>
      </c>
      <c r="F137" s="134">
        <v>0</v>
      </c>
      <c r="G137" s="134">
        <v>0</v>
      </c>
      <c r="H137" s="134">
        <v>0</v>
      </c>
      <c r="I137" s="331">
        <f t="shared" si="23"/>
        <v>500000</v>
      </c>
    </row>
    <row r="138" spans="1:9" customFormat="1">
      <c r="A138" s="290"/>
      <c r="B138" s="330" t="s">
        <v>471</v>
      </c>
      <c r="C138" s="134">
        <v>0</v>
      </c>
      <c r="D138" s="134">
        <v>100000</v>
      </c>
      <c r="E138" s="134">
        <v>400000</v>
      </c>
      <c r="F138" s="134">
        <v>0</v>
      </c>
      <c r="G138" s="134">
        <v>0</v>
      </c>
      <c r="H138" s="134">
        <v>0</v>
      </c>
      <c r="I138" s="331">
        <f t="shared" si="23"/>
        <v>500000</v>
      </c>
    </row>
    <row r="139" spans="1:9" customFormat="1">
      <c r="A139" s="290"/>
      <c r="B139" s="330" t="s">
        <v>472</v>
      </c>
      <c r="C139" s="134">
        <v>0</v>
      </c>
      <c r="D139" s="134">
        <v>342000</v>
      </c>
      <c r="E139" s="134">
        <v>1938000</v>
      </c>
      <c r="F139" s="134">
        <v>0</v>
      </c>
      <c r="G139" s="134">
        <v>0</v>
      </c>
      <c r="H139" s="134">
        <v>0</v>
      </c>
      <c r="I139" s="331">
        <f t="shared" si="23"/>
        <v>2280000</v>
      </c>
    </row>
    <row r="140" spans="1:9" customFormat="1">
      <c r="A140" s="290"/>
      <c r="B140" s="330" t="s">
        <v>473</v>
      </c>
      <c r="C140" s="134">
        <v>0</v>
      </c>
      <c r="D140" s="134">
        <v>0</v>
      </c>
      <c r="E140" s="134">
        <v>0</v>
      </c>
      <c r="F140" s="134">
        <v>0</v>
      </c>
      <c r="G140" s="134">
        <v>3000000</v>
      </c>
      <c r="H140" s="134">
        <v>0</v>
      </c>
      <c r="I140" s="331">
        <f t="shared" si="23"/>
        <v>3000000</v>
      </c>
    </row>
    <row r="141" spans="1:9" customFormat="1">
      <c r="A141" s="290"/>
      <c r="B141" s="330" t="s">
        <v>474</v>
      </c>
      <c r="C141" s="134">
        <v>0</v>
      </c>
      <c r="D141" s="134">
        <v>0</v>
      </c>
      <c r="E141" s="134">
        <v>0</v>
      </c>
      <c r="F141" s="134">
        <v>0</v>
      </c>
      <c r="G141" s="134">
        <v>5000000</v>
      </c>
      <c r="H141" s="134">
        <v>0</v>
      </c>
      <c r="I141" s="331">
        <f t="shared" si="23"/>
        <v>5000000</v>
      </c>
    </row>
    <row r="142" spans="1:9" customFormat="1">
      <c r="A142" s="290"/>
      <c r="B142" s="330" t="s">
        <v>475</v>
      </c>
      <c r="C142" s="134">
        <v>10000</v>
      </c>
      <c r="D142" s="134">
        <v>0</v>
      </c>
      <c r="E142" s="134">
        <v>0</v>
      </c>
      <c r="F142" s="134">
        <v>0</v>
      </c>
      <c r="G142" s="134">
        <v>0</v>
      </c>
      <c r="H142" s="134">
        <v>0</v>
      </c>
      <c r="I142" s="331">
        <f t="shared" si="23"/>
        <v>10000</v>
      </c>
    </row>
    <row r="143" spans="1:9" customFormat="1">
      <c r="A143" s="290"/>
      <c r="B143" s="330" t="s">
        <v>476</v>
      </c>
      <c r="C143" s="134">
        <v>0</v>
      </c>
      <c r="D143" s="134">
        <v>0</v>
      </c>
      <c r="E143" s="134">
        <v>0</v>
      </c>
      <c r="F143" s="134">
        <v>0</v>
      </c>
      <c r="G143" s="134">
        <v>50000</v>
      </c>
      <c r="H143" s="134">
        <v>0</v>
      </c>
      <c r="I143" s="331">
        <f t="shared" si="23"/>
        <v>50000</v>
      </c>
    </row>
    <row r="144" spans="1:9" customFormat="1">
      <c r="A144" s="290"/>
      <c r="B144" s="330" t="s">
        <v>477</v>
      </c>
      <c r="C144" s="134">
        <v>60000</v>
      </c>
      <c r="D144" s="134">
        <v>0</v>
      </c>
      <c r="E144" s="134">
        <v>0</v>
      </c>
      <c r="F144" s="134">
        <v>0</v>
      </c>
      <c r="G144" s="134">
        <v>0</v>
      </c>
      <c r="H144" s="134">
        <v>0</v>
      </c>
      <c r="I144" s="331">
        <f t="shared" si="23"/>
        <v>60000</v>
      </c>
    </row>
    <row r="145" spans="1:9" customFormat="1">
      <c r="A145" s="290"/>
      <c r="B145" s="330" t="s">
        <v>478</v>
      </c>
      <c r="C145" s="134">
        <v>0</v>
      </c>
      <c r="D145" s="134">
        <v>440000</v>
      </c>
      <c r="E145" s="134">
        <v>0</v>
      </c>
      <c r="F145" s="134">
        <v>0</v>
      </c>
      <c r="G145" s="134">
        <v>0</v>
      </c>
      <c r="H145" s="134">
        <v>0</v>
      </c>
      <c r="I145" s="331">
        <f t="shared" si="23"/>
        <v>440000</v>
      </c>
    </row>
    <row r="146" spans="1:9" customFormat="1" ht="25.5">
      <c r="A146" s="290"/>
      <c r="B146" s="363" t="s">
        <v>479</v>
      </c>
      <c r="C146" s="134">
        <v>0</v>
      </c>
      <c r="D146" s="134">
        <v>250000</v>
      </c>
      <c r="E146" s="134">
        <v>1125000</v>
      </c>
      <c r="F146" s="134">
        <v>1125000</v>
      </c>
      <c r="G146" s="134">
        <v>0</v>
      </c>
      <c r="H146" s="134">
        <v>0</v>
      </c>
      <c r="I146" s="331">
        <f t="shared" si="23"/>
        <v>2500000</v>
      </c>
    </row>
    <row r="147" spans="1:9" customFormat="1" ht="25.5">
      <c r="A147" s="290"/>
      <c r="B147" s="363" t="s">
        <v>480</v>
      </c>
      <c r="C147" s="134">
        <v>0</v>
      </c>
      <c r="D147" s="134">
        <v>3000000</v>
      </c>
      <c r="E147" s="134">
        <v>0</v>
      </c>
      <c r="F147" s="134">
        <v>0</v>
      </c>
      <c r="G147" s="134">
        <v>0</v>
      </c>
      <c r="H147" s="134">
        <v>0</v>
      </c>
      <c r="I147" s="331">
        <f t="shared" si="23"/>
        <v>3000000</v>
      </c>
    </row>
    <row r="148" spans="1:9" customFormat="1">
      <c r="A148" s="290"/>
      <c r="B148" s="363" t="s">
        <v>481</v>
      </c>
      <c r="C148" s="305">
        <v>0</v>
      </c>
      <c r="D148" s="305">
        <v>1000000</v>
      </c>
      <c r="E148" s="305">
        <v>0</v>
      </c>
      <c r="F148" s="305">
        <v>0</v>
      </c>
      <c r="G148" s="305">
        <v>0</v>
      </c>
      <c r="H148" s="305">
        <v>0</v>
      </c>
      <c r="I148" s="306">
        <f t="shared" si="23"/>
        <v>1000000</v>
      </c>
    </row>
    <row r="149" spans="1:9" customFormat="1">
      <c r="A149" s="290"/>
      <c r="B149" s="363" t="s">
        <v>641</v>
      </c>
      <c r="C149" s="305">
        <v>700000</v>
      </c>
      <c r="D149" s="305">
        <v>0</v>
      </c>
      <c r="E149" s="305">
        <v>0</v>
      </c>
      <c r="F149" s="305">
        <v>0</v>
      </c>
      <c r="G149" s="305">
        <v>0</v>
      </c>
      <c r="H149" s="305">
        <v>0</v>
      </c>
      <c r="I149" s="306">
        <f t="shared" si="23"/>
        <v>700000</v>
      </c>
    </row>
    <row r="150" spans="1:9" customFormat="1">
      <c r="A150" s="290"/>
      <c r="B150" s="363" t="s">
        <v>642</v>
      </c>
      <c r="C150" s="305">
        <v>200000</v>
      </c>
      <c r="D150" s="305">
        <v>0</v>
      </c>
      <c r="E150" s="305">
        <v>0</v>
      </c>
      <c r="F150" s="305">
        <v>0</v>
      </c>
      <c r="G150" s="305">
        <v>0</v>
      </c>
      <c r="H150" s="305">
        <v>0</v>
      </c>
      <c r="I150" s="306">
        <f t="shared" si="23"/>
        <v>200000</v>
      </c>
    </row>
    <row r="151" spans="1:9" customFormat="1">
      <c r="A151" s="290"/>
      <c r="B151" s="363" t="s">
        <v>643</v>
      </c>
      <c r="C151" s="305">
        <v>0</v>
      </c>
      <c r="D151" s="305">
        <v>0</v>
      </c>
      <c r="E151" s="305">
        <v>0</v>
      </c>
      <c r="F151" s="305">
        <v>2100000</v>
      </c>
      <c r="G151" s="305">
        <v>0</v>
      </c>
      <c r="H151" s="305">
        <v>0</v>
      </c>
      <c r="I151" s="306">
        <f t="shared" si="23"/>
        <v>2100000</v>
      </c>
    </row>
    <row r="152" spans="1:9" customFormat="1" ht="15.75" thickBot="1">
      <c r="A152" s="290"/>
      <c r="B152" s="320" t="s">
        <v>460</v>
      </c>
      <c r="C152" s="321">
        <f t="shared" ref="C152:I152" si="24">SUM(C127:C151)</f>
        <v>1981500</v>
      </c>
      <c r="D152" s="321">
        <f t="shared" si="24"/>
        <v>6335700</v>
      </c>
      <c r="E152" s="321">
        <f t="shared" si="24"/>
        <v>7082500</v>
      </c>
      <c r="F152" s="321">
        <f t="shared" si="24"/>
        <v>3370300</v>
      </c>
      <c r="G152" s="321">
        <f t="shared" si="24"/>
        <v>14100000</v>
      </c>
      <c r="H152" s="321">
        <f t="shared" si="24"/>
        <v>0</v>
      </c>
      <c r="I152" s="321">
        <f t="shared" si="24"/>
        <v>32870000</v>
      </c>
    </row>
    <row r="153" spans="1:9" customFormat="1" ht="15.75" thickBot="1">
      <c r="A153" s="290"/>
      <c r="B153" s="290"/>
      <c r="C153" s="290"/>
      <c r="D153" s="290"/>
      <c r="E153" s="290"/>
      <c r="F153" s="290"/>
      <c r="G153" s="290"/>
      <c r="H153" s="290"/>
      <c r="I153" s="290"/>
    </row>
    <row r="154" spans="1:9" customFormat="1" ht="15.75" thickBot="1">
      <c r="A154" s="290"/>
      <c r="B154" s="339" t="s">
        <v>279</v>
      </c>
      <c r="C154" s="340">
        <f t="shared" ref="C154:I154" si="25">C124+C152</f>
        <v>2654900</v>
      </c>
      <c r="D154" s="340">
        <f t="shared" si="25"/>
        <v>6335700</v>
      </c>
      <c r="E154" s="340">
        <f t="shared" si="25"/>
        <v>7082500</v>
      </c>
      <c r="F154" s="340">
        <f t="shared" si="25"/>
        <v>3370300</v>
      </c>
      <c r="G154" s="340">
        <f t="shared" si="25"/>
        <v>14100000</v>
      </c>
      <c r="H154" s="340">
        <f t="shared" si="25"/>
        <v>0</v>
      </c>
      <c r="I154" s="340">
        <f t="shared" si="25"/>
        <v>33543400</v>
      </c>
    </row>
    <row r="155" spans="1:9" customFormat="1" ht="15.75" thickBot="1">
      <c r="A155" s="290"/>
      <c r="B155" s="348"/>
      <c r="C155" s="342"/>
      <c r="D155" s="342"/>
      <c r="E155" s="342"/>
      <c r="F155" s="342"/>
      <c r="G155" s="342"/>
      <c r="H155" s="342"/>
      <c r="I155" s="342"/>
    </row>
    <row r="156" spans="1:9" customFormat="1">
      <c r="A156" s="290"/>
      <c r="B156" s="326" t="s">
        <v>482</v>
      </c>
      <c r="C156" s="350"/>
      <c r="D156" s="350"/>
      <c r="E156" s="350"/>
      <c r="F156" s="350"/>
      <c r="G156" s="351"/>
      <c r="H156" s="351"/>
      <c r="I156" s="352"/>
    </row>
    <row r="157" spans="1:9" customFormat="1">
      <c r="A157" s="290"/>
      <c r="B157" s="329" t="s">
        <v>16</v>
      </c>
      <c r="C157" s="353"/>
      <c r="D157" s="353"/>
      <c r="E157" s="353"/>
      <c r="F157" s="353"/>
      <c r="G157" s="354"/>
      <c r="H157" s="354"/>
      <c r="I157" s="355"/>
    </row>
    <row r="158" spans="1:9" customFormat="1">
      <c r="A158" s="290"/>
      <c r="B158" s="363" t="s">
        <v>483</v>
      </c>
      <c r="C158" s="305">
        <v>24600</v>
      </c>
      <c r="D158" s="305">
        <v>0</v>
      </c>
      <c r="E158" s="305">
        <v>0</v>
      </c>
      <c r="F158" s="305">
        <v>0</v>
      </c>
      <c r="G158" s="305">
        <v>0</v>
      </c>
      <c r="H158" s="305">
        <v>0</v>
      </c>
      <c r="I158" s="306">
        <f>SUM(C158:H158)</f>
        <v>24600</v>
      </c>
    </row>
    <row r="159" spans="1:9" customFormat="1">
      <c r="A159" s="290"/>
      <c r="B159" s="364" t="s">
        <v>484</v>
      </c>
      <c r="C159" s="305">
        <v>12500</v>
      </c>
      <c r="D159" s="305">
        <v>0</v>
      </c>
      <c r="E159" s="305">
        <v>0</v>
      </c>
      <c r="F159" s="305">
        <v>0</v>
      </c>
      <c r="G159" s="305">
        <v>0</v>
      </c>
      <c r="H159" s="305">
        <v>0</v>
      </c>
      <c r="I159" s="306">
        <f t="shared" ref="I159:I160" si="26">SUM(C159:H159)</f>
        <v>12500</v>
      </c>
    </row>
    <row r="160" spans="1:9" customFormat="1">
      <c r="A160" s="290"/>
      <c r="B160" s="304" t="s">
        <v>485</v>
      </c>
      <c r="C160" s="305">
        <v>305900</v>
      </c>
      <c r="D160" s="305">
        <v>250000</v>
      </c>
      <c r="E160" s="305">
        <v>250000</v>
      </c>
      <c r="F160" s="305">
        <v>250000</v>
      </c>
      <c r="G160" s="305">
        <v>250000</v>
      </c>
      <c r="H160" s="305">
        <v>0</v>
      </c>
      <c r="I160" s="306">
        <f t="shared" si="26"/>
        <v>1305900</v>
      </c>
    </row>
    <row r="161" spans="1:9" customFormat="1" ht="15.75" thickBot="1">
      <c r="A161" s="290"/>
      <c r="B161" s="320" t="s">
        <v>355</v>
      </c>
      <c r="C161" s="321">
        <f t="shared" ref="C161:I161" si="27">SUM(C158:C160)</f>
        <v>343000</v>
      </c>
      <c r="D161" s="321">
        <f t="shared" si="27"/>
        <v>250000</v>
      </c>
      <c r="E161" s="321">
        <f t="shared" si="27"/>
        <v>250000</v>
      </c>
      <c r="F161" s="321">
        <f t="shared" si="27"/>
        <v>250000</v>
      </c>
      <c r="G161" s="321">
        <f t="shared" si="27"/>
        <v>250000</v>
      </c>
      <c r="H161" s="321">
        <f t="shared" si="27"/>
        <v>0</v>
      </c>
      <c r="I161" s="321">
        <f t="shared" si="27"/>
        <v>1343000</v>
      </c>
    </row>
    <row r="162" spans="1:9" customFormat="1" ht="15.75" thickBot="1">
      <c r="A162" s="290"/>
      <c r="B162" s="290"/>
      <c r="C162" s="290"/>
      <c r="D162" s="290"/>
      <c r="E162" s="290"/>
      <c r="F162" s="290"/>
      <c r="G162" s="290"/>
      <c r="H162" s="290"/>
      <c r="I162" s="290"/>
    </row>
    <row r="163" spans="1:9" customFormat="1">
      <c r="A163" s="290"/>
      <c r="B163" s="349" t="s">
        <v>486</v>
      </c>
      <c r="C163" s="327"/>
      <c r="D163" s="327"/>
      <c r="E163" s="327"/>
      <c r="F163" s="327"/>
      <c r="G163" s="365"/>
      <c r="H163" s="365"/>
      <c r="I163" s="328"/>
    </row>
    <row r="164" spans="1:9" customFormat="1">
      <c r="A164" s="290"/>
      <c r="B164" s="310" t="s">
        <v>487</v>
      </c>
      <c r="C164" s="305">
        <v>17900</v>
      </c>
      <c r="D164" s="305">
        <v>0</v>
      </c>
      <c r="E164" s="305">
        <v>0</v>
      </c>
      <c r="F164" s="305">
        <v>0</v>
      </c>
      <c r="G164" s="305">
        <v>0</v>
      </c>
      <c r="H164" s="305">
        <v>0</v>
      </c>
      <c r="I164" s="306">
        <f>SUM(C164:H164)</f>
        <v>17900</v>
      </c>
    </row>
    <row r="165" spans="1:9" customFormat="1">
      <c r="A165" s="290"/>
      <c r="B165" s="310" t="s">
        <v>489</v>
      </c>
      <c r="C165" s="305">
        <v>65800</v>
      </c>
      <c r="D165" s="305">
        <v>0</v>
      </c>
      <c r="E165" s="305">
        <v>0</v>
      </c>
      <c r="F165" s="305">
        <v>0</v>
      </c>
      <c r="G165" s="305">
        <v>0</v>
      </c>
      <c r="H165" s="305">
        <v>0</v>
      </c>
      <c r="I165" s="306">
        <f t="shared" ref="I165:I167" si="28">SUM(C165:H165)</f>
        <v>65800</v>
      </c>
    </row>
    <row r="166" spans="1:9" customFormat="1">
      <c r="A166" s="290"/>
      <c r="B166" s="310" t="s">
        <v>644</v>
      </c>
      <c r="C166" s="305">
        <v>18800</v>
      </c>
      <c r="D166" s="305">
        <v>0</v>
      </c>
      <c r="E166" s="305">
        <v>0</v>
      </c>
      <c r="F166" s="305">
        <v>0</v>
      </c>
      <c r="G166" s="305">
        <v>0</v>
      </c>
      <c r="H166" s="305">
        <v>0</v>
      </c>
      <c r="I166" s="306">
        <f t="shared" si="28"/>
        <v>18800</v>
      </c>
    </row>
    <row r="167" spans="1:9" customFormat="1">
      <c r="A167" s="290"/>
      <c r="B167" s="310" t="s">
        <v>490</v>
      </c>
      <c r="C167" s="305">
        <v>62200</v>
      </c>
      <c r="D167" s="305">
        <v>0</v>
      </c>
      <c r="E167" s="305">
        <v>0</v>
      </c>
      <c r="F167" s="305">
        <v>0</v>
      </c>
      <c r="G167" s="305">
        <v>0</v>
      </c>
      <c r="H167" s="305">
        <v>0</v>
      </c>
      <c r="I167" s="306">
        <f t="shared" si="28"/>
        <v>62200</v>
      </c>
    </row>
    <row r="168" spans="1:9" customFormat="1" ht="15.75" thickBot="1">
      <c r="A168" s="290"/>
      <c r="B168" s="320" t="s">
        <v>491</v>
      </c>
      <c r="C168" s="321">
        <f t="shared" ref="C168:I168" si="29">SUM(C164:C167)</f>
        <v>164700</v>
      </c>
      <c r="D168" s="321">
        <f t="shared" si="29"/>
        <v>0</v>
      </c>
      <c r="E168" s="321">
        <f t="shared" si="29"/>
        <v>0</v>
      </c>
      <c r="F168" s="321">
        <f t="shared" si="29"/>
        <v>0</v>
      </c>
      <c r="G168" s="321">
        <f t="shared" si="29"/>
        <v>0</v>
      </c>
      <c r="H168" s="321">
        <f t="shared" si="29"/>
        <v>0</v>
      </c>
      <c r="I168" s="321">
        <f t="shared" si="29"/>
        <v>164700</v>
      </c>
    </row>
    <row r="169" spans="1:9" customFormat="1" ht="15.75" thickBot="1">
      <c r="A169" s="290"/>
      <c r="B169" s="290"/>
      <c r="C169" s="290"/>
      <c r="D169" s="290"/>
      <c r="E169" s="290"/>
      <c r="F169" s="290"/>
      <c r="G169" s="290"/>
      <c r="H169" s="290"/>
      <c r="I169" s="290"/>
    </row>
    <row r="170" spans="1:9" customFormat="1" ht="15.75" thickBot="1">
      <c r="A170" s="290"/>
      <c r="B170" s="339" t="s">
        <v>492</v>
      </c>
      <c r="C170" s="340">
        <f t="shared" ref="C170:I170" si="30">SUM(C161+C168)</f>
        <v>507700</v>
      </c>
      <c r="D170" s="340">
        <f t="shared" si="30"/>
        <v>250000</v>
      </c>
      <c r="E170" s="340">
        <f t="shared" si="30"/>
        <v>250000</v>
      </c>
      <c r="F170" s="340">
        <f t="shared" si="30"/>
        <v>250000</v>
      </c>
      <c r="G170" s="340">
        <f t="shared" si="30"/>
        <v>250000</v>
      </c>
      <c r="H170" s="340">
        <f t="shared" si="30"/>
        <v>0</v>
      </c>
      <c r="I170" s="340">
        <f t="shared" si="30"/>
        <v>1507700</v>
      </c>
    </row>
    <row r="171" spans="1:9" customFormat="1" ht="15.75" thickBot="1"/>
    <row r="172" spans="1:9" customFormat="1">
      <c r="A172" s="290"/>
      <c r="B172" s="349" t="s">
        <v>628</v>
      </c>
      <c r="C172" s="350"/>
      <c r="D172" s="350"/>
      <c r="E172" s="350"/>
      <c r="F172" s="350"/>
      <c r="G172" s="351"/>
      <c r="H172" s="351"/>
      <c r="I172" s="352"/>
    </row>
    <row r="173" spans="1:9" customFormat="1">
      <c r="A173" s="290"/>
      <c r="B173" s="310" t="s">
        <v>645</v>
      </c>
      <c r="C173" s="305">
        <v>15000</v>
      </c>
      <c r="D173" s="305">
        <v>0</v>
      </c>
      <c r="E173" s="305">
        <v>0</v>
      </c>
      <c r="F173" s="305">
        <v>0</v>
      </c>
      <c r="G173" s="305">
        <v>0</v>
      </c>
      <c r="H173" s="305">
        <v>0</v>
      </c>
      <c r="I173" s="306">
        <f>SUM(C173:H173)</f>
        <v>15000</v>
      </c>
    </row>
    <row r="174" spans="1:9" customFormat="1">
      <c r="A174" s="290"/>
      <c r="B174" s="310" t="s">
        <v>646</v>
      </c>
      <c r="C174" s="305">
        <v>10000</v>
      </c>
      <c r="D174" s="305">
        <v>0</v>
      </c>
      <c r="E174" s="305">
        <v>0</v>
      </c>
      <c r="F174" s="305">
        <v>0</v>
      </c>
      <c r="G174" s="305">
        <v>0</v>
      </c>
      <c r="H174" s="305">
        <v>0</v>
      </c>
      <c r="I174" s="306">
        <f t="shared" ref="I174:I179" si="31">SUM(C174:H174)</f>
        <v>10000</v>
      </c>
    </row>
    <row r="175" spans="1:9" customFormat="1">
      <c r="A175" s="290"/>
      <c r="B175" s="310" t="s">
        <v>647</v>
      </c>
      <c r="C175" s="305">
        <v>25000</v>
      </c>
      <c r="D175" s="305">
        <v>0</v>
      </c>
      <c r="E175" s="305">
        <v>0</v>
      </c>
      <c r="F175" s="305">
        <v>0</v>
      </c>
      <c r="G175" s="305">
        <v>0</v>
      </c>
      <c r="H175" s="305">
        <v>0</v>
      </c>
      <c r="I175" s="306">
        <f t="shared" si="31"/>
        <v>25000</v>
      </c>
    </row>
    <row r="176" spans="1:9" customFormat="1">
      <c r="A176" s="290"/>
      <c r="B176" s="310" t="s">
        <v>648</v>
      </c>
      <c r="C176" s="305">
        <v>25000</v>
      </c>
      <c r="D176" s="305">
        <v>0</v>
      </c>
      <c r="E176" s="305">
        <v>0</v>
      </c>
      <c r="F176" s="305">
        <v>0</v>
      </c>
      <c r="G176" s="305">
        <v>0</v>
      </c>
      <c r="H176" s="305">
        <v>0</v>
      </c>
      <c r="I176" s="306">
        <f t="shared" si="31"/>
        <v>25000</v>
      </c>
    </row>
    <row r="177" spans="1:9" customFormat="1">
      <c r="A177" s="290"/>
      <c r="B177" s="310" t="s">
        <v>649</v>
      </c>
      <c r="C177" s="305">
        <v>10500</v>
      </c>
      <c r="D177" s="305">
        <v>0</v>
      </c>
      <c r="E177" s="305">
        <v>0</v>
      </c>
      <c r="F177" s="305">
        <v>0</v>
      </c>
      <c r="G177" s="305">
        <v>0</v>
      </c>
      <c r="H177" s="305">
        <v>0</v>
      </c>
      <c r="I177" s="306">
        <f t="shared" si="31"/>
        <v>10500</v>
      </c>
    </row>
    <row r="178" spans="1:9" customFormat="1">
      <c r="A178" s="290"/>
      <c r="B178" s="310" t="s">
        <v>650</v>
      </c>
      <c r="C178" s="305">
        <v>10000</v>
      </c>
      <c r="D178" s="305">
        <v>0</v>
      </c>
      <c r="E178" s="305">
        <v>0</v>
      </c>
      <c r="F178" s="305">
        <v>0</v>
      </c>
      <c r="G178" s="305">
        <v>0</v>
      </c>
      <c r="H178" s="305">
        <v>0</v>
      </c>
      <c r="I178" s="306">
        <f t="shared" si="31"/>
        <v>10000</v>
      </c>
    </row>
    <row r="179" spans="1:9" customFormat="1">
      <c r="A179" s="290"/>
      <c r="B179" s="310" t="s">
        <v>651</v>
      </c>
      <c r="C179" s="305">
        <v>4000</v>
      </c>
      <c r="D179" s="305">
        <v>0</v>
      </c>
      <c r="E179" s="305">
        <v>0</v>
      </c>
      <c r="F179" s="305">
        <v>0</v>
      </c>
      <c r="G179" s="305">
        <v>0</v>
      </c>
      <c r="H179" s="305">
        <v>0</v>
      </c>
      <c r="I179" s="306">
        <f t="shared" si="31"/>
        <v>4000</v>
      </c>
    </row>
    <row r="180" spans="1:9" customFormat="1" ht="15.75" thickBot="1">
      <c r="A180" s="290"/>
      <c r="B180" s="320" t="s">
        <v>652</v>
      </c>
      <c r="C180" s="321">
        <f>SUM(C173:C179)</f>
        <v>99500</v>
      </c>
      <c r="D180" s="321">
        <f t="shared" ref="D180:I180" si="32">SUM(D173:D179)</f>
        <v>0</v>
      </c>
      <c r="E180" s="321">
        <f t="shared" si="32"/>
        <v>0</v>
      </c>
      <c r="F180" s="321">
        <f t="shared" si="32"/>
        <v>0</v>
      </c>
      <c r="G180" s="321">
        <f t="shared" si="32"/>
        <v>0</v>
      </c>
      <c r="H180" s="321">
        <f t="shared" si="32"/>
        <v>0</v>
      </c>
      <c r="I180" s="321">
        <f t="shared" si="32"/>
        <v>99500</v>
      </c>
    </row>
    <row r="181" spans="1:9" customFormat="1" ht="15.75" thickBot="1">
      <c r="A181" s="290"/>
      <c r="B181" s="366"/>
      <c r="C181" s="367"/>
      <c r="D181" s="367"/>
      <c r="E181" s="367"/>
      <c r="F181" s="367"/>
      <c r="G181" s="367"/>
      <c r="H181" s="367"/>
      <c r="I181" s="367"/>
    </row>
    <row r="182" spans="1:9" customFormat="1">
      <c r="A182" s="290"/>
      <c r="B182" s="368" t="s">
        <v>493</v>
      </c>
      <c r="C182" s="369">
        <f t="shared" ref="C182:I182" si="33">C170+C154+C118+C104+C86+C64+C180</f>
        <v>15835500</v>
      </c>
      <c r="D182" s="369">
        <f t="shared" si="33"/>
        <v>8479900</v>
      </c>
      <c r="E182" s="369">
        <f t="shared" si="33"/>
        <v>9226700</v>
      </c>
      <c r="F182" s="369">
        <f t="shared" si="33"/>
        <v>5339500</v>
      </c>
      <c r="G182" s="369">
        <f t="shared" si="33"/>
        <v>16069200</v>
      </c>
      <c r="H182" s="369">
        <f t="shared" si="33"/>
        <v>1719400</v>
      </c>
      <c r="I182" s="369">
        <f t="shared" si="33"/>
        <v>56670200</v>
      </c>
    </row>
    <row r="183" spans="1:9" customFormat="1">
      <c r="A183" s="290"/>
      <c r="B183" s="370"/>
      <c r="C183" s="371"/>
      <c r="D183" s="371"/>
      <c r="E183" s="371"/>
      <c r="F183" s="371"/>
      <c r="G183" s="371"/>
      <c r="H183" s="371"/>
      <c r="I183" s="372"/>
    </row>
    <row r="184" spans="1:9" customFormat="1">
      <c r="A184" s="402"/>
      <c r="B184" s="373" t="s">
        <v>494</v>
      </c>
      <c r="C184" s="134">
        <v>5892100</v>
      </c>
      <c r="D184" s="305">
        <v>2899500</v>
      </c>
      <c r="E184" s="305">
        <v>1493100</v>
      </c>
      <c r="F184" s="305">
        <v>968500</v>
      </c>
      <c r="G184" s="305">
        <v>2554000</v>
      </c>
      <c r="H184" s="305">
        <v>2729900</v>
      </c>
      <c r="I184" s="374">
        <f>SUM(C184:H184)</f>
        <v>16537100</v>
      </c>
    </row>
    <row r="185" spans="1:9" customFormat="1">
      <c r="A185" s="290"/>
      <c r="B185" s="370"/>
      <c r="C185" s="375"/>
      <c r="D185" s="375"/>
      <c r="E185" s="375"/>
      <c r="F185" s="375"/>
      <c r="G185" s="375"/>
      <c r="H185" s="375"/>
      <c r="I185" s="376"/>
    </row>
    <row r="186" spans="1:9" customFormat="1">
      <c r="A186" s="290"/>
      <c r="B186" s="377" t="s">
        <v>495</v>
      </c>
      <c r="C186" s="395">
        <f>SUM(C184:C185)</f>
        <v>5892100</v>
      </c>
      <c r="D186" s="395">
        <f t="shared" ref="D186:I186" si="34">SUM(D184:D185)</f>
        <v>2899500</v>
      </c>
      <c r="E186" s="395">
        <f t="shared" si="34"/>
        <v>1493100</v>
      </c>
      <c r="F186" s="395">
        <f t="shared" si="34"/>
        <v>968500</v>
      </c>
      <c r="G186" s="395">
        <f t="shared" si="34"/>
        <v>2554000</v>
      </c>
      <c r="H186" s="395">
        <f t="shared" si="34"/>
        <v>2729900</v>
      </c>
      <c r="I186" s="396">
        <f t="shared" si="34"/>
        <v>16537100</v>
      </c>
    </row>
    <row r="187" spans="1:9" customFormat="1">
      <c r="A187" s="290"/>
      <c r="B187" s="370"/>
      <c r="C187" s="378"/>
      <c r="D187" s="378"/>
      <c r="E187" s="378"/>
      <c r="F187" s="378"/>
      <c r="G187" s="378"/>
      <c r="H187" s="378"/>
      <c r="I187" s="379"/>
    </row>
    <row r="188" spans="1:9" customFormat="1" ht="15.75" thickBot="1">
      <c r="A188" s="290"/>
      <c r="B188" s="380" t="s">
        <v>496</v>
      </c>
      <c r="C188" s="381">
        <f>SUM(C186+C182)</f>
        <v>21727600</v>
      </c>
      <c r="D188" s="381">
        <f>SUM(D186+D182)</f>
        <v>11379400</v>
      </c>
      <c r="E188" s="381">
        <f t="shared" ref="E188:I188" si="35">SUM(E186+E182)</f>
        <v>10719800</v>
      </c>
      <c r="F188" s="381">
        <f t="shared" si="35"/>
        <v>6308000</v>
      </c>
      <c r="G188" s="381">
        <f t="shared" si="35"/>
        <v>18623200</v>
      </c>
      <c r="H188" s="381">
        <f>SUM(H186+H182)</f>
        <v>4449300</v>
      </c>
      <c r="I188" s="381">
        <f t="shared" si="35"/>
        <v>73207300</v>
      </c>
    </row>
    <row r="189" spans="1:9">
      <c r="B189" s="397"/>
      <c r="C189" s="398"/>
      <c r="D189" s="398"/>
      <c r="E189" s="398"/>
      <c r="F189" s="398"/>
      <c r="G189" s="398"/>
      <c r="H189" s="398"/>
      <c r="I189" s="398"/>
    </row>
    <row r="190" spans="1:9">
      <c r="B190" s="399"/>
      <c r="C190" s="400"/>
      <c r="D190" s="400"/>
      <c r="E190" s="400"/>
      <c r="F190" s="400"/>
      <c r="G190" s="400"/>
      <c r="H190" s="400"/>
      <c r="I190" s="400"/>
    </row>
    <row r="191" spans="1:9">
      <c r="B191" s="399"/>
      <c r="C191" s="398"/>
      <c r="D191" s="398"/>
      <c r="E191" s="398"/>
      <c r="F191" s="398"/>
      <c r="G191" s="398"/>
      <c r="H191" s="398"/>
      <c r="I191" s="398"/>
    </row>
    <row r="192" spans="1:9">
      <c r="B192" s="399"/>
      <c r="C192" s="398"/>
      <c r="D192" s="398"/>
      <c r="E192" s="398"/>
      <c r="F192" s="398"/>
      <c r="G192" s="398"/>
      <c r="H192" s="398"/>
      <c r="I192" s="398"/>
    </row>
    <row r="193" spans="1:9">
      <c r="B193" s="399"/>
      <c r="C193" s="398"/>
      <c r="D193" s="398"/>
      <c r="E193" s="398"/>
      <c r="F193" s="398"/>
      <c r="G193" s="398"/>
      <c r="H193" s="398"/>
      <c r="I193" s="398"/>
    </row>
    <row r="194" spans="1:9">
      <c r="B194" s="399"/>
      <c r="C194" s="398"/>
      <c r="D194" s="398"/>
      <c r="E194" s="398"/>
      <c r="F194" s="398"/>
      <c r="G194" s="398"/>
      <c r="H194" s="398"/>
      <c r="I194" s="398"/>
    </row>
    <row r="195" spans="1:9">
      <c r="B195" s="399"/>
      <c r="C195" s="398"/>
      <c r="D195" s="398"/>
      <c r="E195" s="398"/>
      <c r="F195" s="398"/>
      <c r="G195" s="398"/>
      <c r="H195" s="398"/>
      <c r="I195" s="398"/>
    </row>
    <row r="196" spans="1:9">
      <c r="B196" s="399"/>
      <c r="C196" s="398"/>
      <c r="D196" s="398"/>
      <c r="E196" s="398"/>
      <c r="F196" s="398"/>
      <c r="G196" s="398"/>
      <c r="H196" s="398"/>
      <c r="I196" s="398"/>
    </row>
    <row r="197" spans="1:9">
      <c r="B197" s="399"/>
      <c r="C197" s="398"/>
      <c r="D197" s="398"/>
      <c r="E197" s="398"/>
      <c r="F197" s="398"/>
      <c r="G197" s="398"/>
      <c r="H197" s="398"/>
      <c r="I197" s="398"/>
    </row>
    <row r="198" spans="1:9">
      <c r="B198" s="401"/>
      <c r="C198" s="398"/>
      <c r="D198" s="398"/>
      <c r="E198" s="398"/>
      <c r="F198" s="398"/>
      <c r="G198" s="398"/>
      <c r="H198" s="398"/>
      <c r="I198" s="398"/>
    </row>
    <row r="199" spans="1:9">
      <c r="C199" s="384"/>
      <c r="D199" s="384"/>
      <c r="E199" s="384"/>
      <c r="F199" s="384"/>
      <c r="G199" s="384"/>
      <c r="H199" s="384"/>
      <c r="I199" s="384"/>
    </row>
    <row r="200" spans="1:9">
      <c r="C200" s="384"/>
      <c r="D200" s="384"/>
      <c r="E200" s="384"/>
      <c r="F200" s="384"/>
      <c r="G200" s="384"/>
      <c r="H200" s="384"/>
    </row>
    <row r="201" spans="1:9">
      <c r="C201" s="384"/>
      <c r="D201" s="384"/>
      <c r="E201" s="384"/>
      <c r="F201" s="384"/>
      <c r="G201" s="384"/>
      <c r="H201" s="384"/>
    </row>
    <row r="202" spans="1:9">
      <c r="H202" s="384"/>
    </row>
    <row r="203" spans="1:9">
      <c r="B203" s="403"/>
      <c r="C203" s="404"/>
      <c r="D203" s="404"/>
      <c r="E203" s="404"/>
      <c r="F203" s="404"/>
      <c r="G203" s="404"/>
      <c r="H203" s="404"/>
      <c r="I203" s="398"/>
    </row>
    <row r="204" spans="1:9">
      <c r="B204" s="403"/>
      <c r="C204" s="404"/>
      <c r="D204" s="404"/>
      <c r="E204" s="404"/>
      <c r="F204" s="404"/>
      <c r="G204" s="404"/>
      <c r="H204" s="404"/>
      <c r="I204" s="398"/>
    </row>
    <row r="205" spans="1:9">
      <c r="A205" s="387"/>
      <c r="B205" s="388"/>
      <c r="C205" s="388"/>
      <c r="D205" s="388"/>
      <c r="E205" s="388"/>
      <c r="F205" s="388"/>
      <c r="G205" s="388"/>
      <c r="H205" s="384"/>
      <c r="I205" s="387"/>
    </row>
    <row r="206" spans="1:9">
      <c r="B206" s="389"/>
      <c r="C206" s="384"/>
      <c r="D206" s="384"/>
      <c r="E206" s="384"/>
      <c r="F206" s="384"/>
      <c r="G206" s="384"/>
      <c r="H206" s="384"/>
    </row>
    <row r="207" spans="1:9">
      <c r="B207" s="390"/>
      <c r="C207" s="384"/>
      <c r="D207" s="384"/>
      <c r="E207" s="384"/>
      <c r="F207" s="384"/>
      <c r="G207" s="384"/>
      <c r="I207" s="384"/>
    </row>
    <row r="208" spans="1:9">
      <c r="B208" s="390"/>
      <c r="C208" s="384"/>
      <c r="D208" s="384"/>
      <c r="E208" s="384"/>
      <c r="F208" s="384"/>
      <c r="G208" s="384"/>
      <c r="I208" s="384"/>
    </row>
    <row r="209" spans="2:9">
      <c r="B209" s="390"/>
      <c r="C209" s="384"/>
      <c r="D209" s="384"/>
      <c r="E209" s="384"/>
      <c r="F209" s="384"/>
      <c r="G209" s="384"/>
      <c r="I209" s="384"/>
    </row>
    <row r="210" spans="2:9">
      <c r="B210" s="390"/>
      <c r="C210" s="384"/>
      <c r="D210" s="384"/>
      <c r="E210" s="384"/>
      <c r="F210" s="384"/>
      <c r="G210" s="384"/>
      <c r="I210" s="384"/>
    </row>
    <row r="211" spans="2:9">
      <c r="B211" s="390"/>
      <c r="C211" s="384"/>
      <c r="D211" s="384"/>
      <c r="E211" s="384"/>
      <c r="F211" s="384"/>
      <c r="I211" s="384"/>
    </row>
    <row r="212" spans="2:9">
      <c r="B212" s="390"/>
      <c r="C212" s="384"/>
      <c r="D212" s="384"/>
      <c r="E212" s="384"/>
      <c r="F212" s="384"/>
      <c r="I212" s="384"/>
    </row>
    <row r="213" spans="2:9">
      <c r="B213" s="390"/>
      <c r="C213" s="384"/>
      <c r="D213" s="384"/>
      <c r="E213" s="384"/>
      <c r="F213" s="384"/>
      <c r="I213" s="384"/>
    </row>
    <row r="214" spans="2:9">
      <c r="B214" s="390"/>
      <c r="C214" s="384"/>
      <c r="D214" s="384"/>
      <c r="E214" s="384"/>
      <c r="F214" s="384"/>
      <c r="I214" s="384"/>
    </row>
    <row r="215" spans="2:9">
      <c r="B215" s="390"/>
      <c r="C215" s="384"/>
      <c r="D215" s="384"/>
      <c r="E215" s="384"/>
      <c r="F215" s="384"/>
      <c r="G215" s="384"/>
      <c r="H215" s="384"/>
      <c r="I215" s="384"/>
    </row>
    <row r="216" spans="2:9">
      <c r="B216" s="390"/>
      <c r="C216" s="384"/>
      <c r="D216" s="384"/>
      <c r="E216" s="384"/>
      <c r="F216" s="384"/>
      <c r="G216" s="384"/>
      <c r="H216" s="384"/>
      <c r="I216" s="384"/>
    </row>
    <row r="217" spans="2:9">
      <c r="B217" s="389"/>
      <c r="C217" s="384"/>
      <c r="D217" s="384"/>
      <c r="E217" s="384"/>
      <c r="F217" s="384"/>
      <c r="G217" s="384"/>
      <c r="H217" s="384"/>
      <c r="I217" s="384"/>
    </row>
    <row r="218" spans="2:9">
      <c r="B218" s="390"/>
      <c r="C218" s="384"/>
      <c r="D218" s="384"/>
      <c r="E218" s="384"/>
      <c r="F218" s="384"/>
      <c r="G218" s="384"/>
      <c r="H218" s="384"/>
      <c r="I218" s="384"/>
    </row>
    <row r="219" spans="2:9">
      <c r="B219" s="390"/>
      <c r="C219" s="391"/>
      <c r="D219" s="384"/>
      <c r="E219" s="384"/>
      <c r="F219" s="384"/>
      <c r="G219" s="384"/>
      <c r="H219" s="384"/>
      <c r="I219" s="384"/>
    </row>
    <row r="220" spans="2:9">
      <c r="B220" s="390"/>
      <c r="C220" s="384"/>
      <c r="D220" s="384"/>
      <c r="E220" s="390"/>
      <c r="F220" s="384"/>
      <c r="G220" s="384"/>
      <c r="H220" s="384"/>
      <c r="I220" s="384"/>
    </row>
    <row r="221" spans="2:9">
      <c r="B221" s="390"/>
      <c r="C221" s="384"/>
      <c r="D221" s="384"/>
      <c r="E221" s="384"/>
      <c r="F221" s="384"/>
      <c r="G221" s="384"/>
      <c r="H221" s="384"/>
      <c r="I221" s="384"/>
    </row>
    <row r="222" spans="2:9">
      <c r="B222" s="390"/>
      <c r="C222" s="384"/>
      <c r="D222" s="384"/>
      <c r="E222" s="384"/>
      <c r="F222" s="384"/>
      <c r="G222" s="384"/>
      <c r="H222" s="384"/>
      <c r="I222" s="384"/>
    </row>
    <row r="223" spans="2:9">
      <c r="B223" s="390"/>
      <c r="C223" s="384"/>
      <c r="D223" s="384"/>
      <c r="E223" s="384"/>
      <c r="F223" s="384"/>
      <c r="G223" s="384"/>
      <c r="H223" s="384"/>
      <c r="I223" s="384"/>
    </row>
    <row r="224" spans="2:9">
      <c r="B224" s="390"/>
      <c r="C224" s="384"/>
      <c r="D224" s="384"/>
      <c r="E224" s="384"/>
      <c r="F224" s="384"/>
      <c r="G224" s="384"/>
      <c r="H224" s="384"/>
      <c r="I224" s="384"/>
    </row>
    <row r="225" spans="2:9">
      <c r="B225" s="390"/>
      <c r="C225" s="384"/>
      <c r="D225" s="384"/>
      <c r="E225" s="384"/>
      <c r="F225" s="384"/>
      <c r="G225" s="384"/>
      <c r="H225" s="384"/>
      <c r="I225" s="384"/>
    </row>
    <row r="226" spans="2:9">
      <c r="B226" s="390"/>
      <c r="C226" s="384"/>
      <c r="D226" s="384"/>
      <c r="E226" s="384"/>
      <c r="F226" s="384"/>
      <c r="G226" s="384"/>
      <c r="H226" s="384"/>
      <c r="I226" s="384"/>
    </row>
    <row r="227" spans="2:9">
      <c r="B227" s="390"/>
      <c r="C227" s="384"/>
      <c r="D227" s="384"/>
      <c r="E227" s="384"/>
      <c r="F227" s="384"/>
      <c r="G227" s="384"/>
      <c r="H227" s="384"/>
      <c r="I227" s="384"/>
    </row>
    <row r="228" spans="2:9">
      <c r="B228" s="390"/>
      <c r="C228" s="384"/>
      <c r="D228" s="384"/>
      <c r="E228" s="384"/>
      <c r="F228" s="384"/>
      <c r="G228" s="384"/>
      <c r="H228" s="384"/>
      <c r="I228" s="384"/>
    </row>
    <row r="229" spans="2:9">
      <c r="B229" s="390"/>
      <c r="C229" s="384"/>
      <c r="D229" s="384"/>
      <c r="E229" s="384"/>
      <c r="F229" s="384"/>
      <c r="G229" s="384"/>
      <c r="H229" s="384"/>
      <c r="I229" s="384"/>
    </row>
    <row r="230" spans="2:9">
      <c r="B230" s="390"/>
      <c r="C230" s="384"/>
      <c r="D230" s="384"/>
      <c r="E230" s="384"/>
      <c r="F230" s="384"/>
      <c r="G230" s="384"/>
      <c r="H230" s="384"/>
      <c r="I230" s="384"/>
    </row>
    <row r="231" spans="2:9">
      <c r="B231" s="390"/>
      <c r="C231" s="384"/>
      <c r="D231" s="384"/>
      <c r="E231" s="384"/>
      <c r="F231" s="384"/>
      <c r="G231" s="384"/>
      <c r="H231" s="384"/>
      <c r="I231" s="384"/>
    </row>
    <row r="232" spans="2:9">
      <c r="B232" s="390"/>
      <c r="C232" s="384"/>
      <c r="D232" s="384"/>
      <c r="E232" s="384"/>
      <c r="F232" s="384"/>
      <c r="G232" s="384"/>
      <c r="H232" s="384"/>
      <c r="I232" s="384"/>
    </row>
    <row r="233" spans="2:9">
      <c r="B233" s="390"/>
      <c r="C233" s="384"/>
      <c r="D233" s="384"/>
      <c r="E233" s="384"/>
      <c r="F233" s="384"/>
      <c r="G233" s="384"/>
      <c r="H233" s="384"/>
      <c r="I233" s="384"/>
    </row>
    <row r="234" spans="2:9">
      <c r="B234" s="390"/>
      <c r="C234" s="384"/>
      <c r="D234" s="384"/>
      <c r="E234" s="384"/>
      <c r="F234" s="384"/>
      <c r="G234" s="384"/>
      <c r="H234" s="384"/>
      <c r="I234" s="384"/>
    </row>
    <row r="235" spans="2:9">
      <c r="B235" s="390"/>
      <c r="C235" s="384"/>
      <c r="D235" s="384"/>
      <c r="E235" s="384"/>
      <c r="F235" s="384"/>
      <c r="G235" s="384"/>
      <c r="H235" s="384"/>
      <c r="I235" s="384"/>
    </row>
    <row r="236" spans="2:9">
      <c r="B236" s="390"/>
      <c r="C236" s="384"/>
      <c r="D236" s="384"/>
      <c r="E236" s="384"/>
      <c r="F236" s="384"/>
      <c r="G236" s="384"/>
      <c r="H236" s="384"/>
      <c r="I236" s="384"/>
    </row>
    <row r="237" spans="2:9">
      <c r="B237" s="390"/>
      <c r="C237" s="384"/>
      <c r="D237" s="384"/>
      <c r="E237" s="384"/>
      <c r="F237" s="384"/>
      <c r="G237" s="384"/>
      <c r="H237" s="384"/>
      <c r="I237" s="384"/>
    </row>
    <row r="238" spans="2:9">
      <c r="B238" s="390"/>
      <c r="C238" s="384"/>
      <c r="D238" s="384"/>
      <c r="E238" s="384"/>
      <c r="F238" s="384"/>
      <c r="G238" s="384"/>
      <c r="H238" s="384"/>
      <c r="I238" s="384"/>
    </row>
    <row r="239" spans="2:9">
      <c r="B239" s="390"/>
      <c r="C239" s="384"/>
      <c r="D239" s="384"/>
      <c r="E239" s="384"/>
      <c r="F239" s="384"/>
      <c r="G239" s="384"/>
      <c r="H239" s="384"/>
      <c r="I239" s="384"/>
    </row>
    <row r="240" spans="2:9">
      <c r="B240" s="390"/>
      <c r="C240" s="384"/>
      <c r="D240" s="384"/>
      <c r="E240" s="384"/>
      <c r="F240" s="384"/>
      <c r="G240" s="384"/>
      <c r="H240" s="384"/>
      <c r="I240" s="384"/>
    </row>
    <row r="241" spans="2:9">
      <c r="B241" s="390"/>
      <c r="C241" s="384"/>
      <c r="D241" s="384"/>
      <c r="E241" s="384"/>
      <c r="F241" s="384"/>
      <c r="G241" s="384"/>
      <c r="H241" s="384"/>
      <c r="I241" s="384"/>
    </row>
    <row r="242" spans="2:9">
      <c r="B242" s="390"/>
      <c r="C242" s="384"/>
      <c r="D242" s="384"/>
      <c r="E242" s="384"/>
      <c r="F242" s="384"/>
      <c r="G242" s="384"/>
      <c r="H242" s="384"/>
      <c r="I242" s="384"/>
    </row>
    <row r="243" spans="2:9">
      <c r="B243" s="390"/>
      <c r="C243" s="384"/>
      <c r="D243" s="384"/>
      <c r="E243" s="384"/>
      <c r="F243" s="384"/>
      <c r="G243" s="384"/>
      <c r="H243" s="384"/>
      <c r="I243" s="384"/>
    </row>
    <row r="244" spans="2:9">
      <c r="B244" s="390"/>
      <c r="C244" s="384"/>
      <c r="D244" s="384"/>
      <c r="E244" s="384"/>
      <c r="F244" s="384"/>
      <c r="G244" s="384"/>
      <c r="H244" s="384"/>
      <c r="I244" s="384"/>
    </row>
    <row r="245" spans="2:9">
      <c r="B245" s="390"/>
      <c r="C245" s="384"/>
      <c r="D245" s="384"/>
      <c r="E245" s="384"/>
      <c r="F245" s="384"/>
      <c r="G245" s="384"/>
      <c r="H245" s="384"/>
      <c r="I245" s="384"/>
    </row>
    <row r="246" spans="2:9">
      <c r="B246" s="390"/>
      <c r="C246" s="384"/>
      <c r="D246" s="384"/>
      <c r="E246" s="384"/>
      <c r="F246" s="384"/>
      <c r="G246" s="384"/>
      <c r="H246" s="384"/>
      <c r="I246" s="384"/>
    </row>
    <row r="247" spans="2:9">
      <c r="B247" s="390"/>
      <c r="C247" s="384"/>
      <c r="D247" s="384"/>
      <c r="E247" s="384"/>
      <c r="F247" s="384"/>
      <c r="G247" s="384"/>
      <c r="H247" s="384"/>
      <c r="I247" s="384"/>
    </row>
    <row r="248" spans="2:9">
      <c r="B248" s="390"/>
      <c r="C248" s="384"/>
      <c r="D248" s="384"/>
      <c r="E248" s="384"/>
      <c r="F248" s="384"/>
      <c r="G248" s="384"/>
      <c r="H248" s="384"/>
      <c r="I248" s="384"/>
    </row>
    <row r="249" spans="2:9">
      <c r="B249" s="390"/>
      <c r="C249" s="384"/>
      <c r="D249" s="384"/>
      <c r="E249" s="384"/>
      <c r="F249" s="384"/>
      <c r="G249" s="384"/>
      <c r="H249" s="384"/>
      <c r="I249" s="384"/>
    </row>
    <row r="250" spans="2:9">
      <c r="B250" s="390"/>
      <c r="C250" s="384"/>
      <c r="D250" s="384"/>
      <c r="E250" s="384"/>
      <c r="F250" s="384"/>
      <c r="G250" s="384"/>
      <c r="H250" s="384"/>
      <c r="I250" s="384"/>
    </row>
    <row r="251" spans="2:9">
      <c r="B251" s="390"/>
      <c r="C251" s="384"/>
      <c r="D251" s="384"/>
      <c r="E251" s="384"/>
      <c r="F251" s="384"/>
      <c r="G251" s="384"/>
      <c r="H251" s="384"/>
      <c r="I251" s="384"/>
    </row>
    <row r="252" spans="2:9">
      <c r="B252" s="390"/>
      <c r="C252" s="384"/>
      <c r="D252" s="384"/>
      <c r="E252" s="384"/>
      <c r="F252" s="384"/>
      <c r="G252" s="384"/>
      <c r="H252" s="384"/>
      <c r="I252" s="384"/>
    </row>
    <row r="253" spans="2:9">
      <c r="B253" s="392"/>
      <c r="C253" s="384"/>
      <c r="D253" s="384"/>
      <c r="E253" s="384"/>
      <c r="F253" s="384"/>
      <c r="G253" s="384"/>
      <c r="H253" s="384"/>
      <c r="I253" s="384"/>
    </row>
    <row r="254" spans="2:9">
      <c r="B254" s="390"/>
      <c r="C254" s="384"/>
      <c r="D254" s="384"/>
      <c r="E254" s="384"/>
      <c r="F254" s="384"/>
      <c r="G254" s="384"/>
      <c r="H254" s="384"/>
      <c r="I254" s="384"/>
    </row>
    <row r="255" spans="2:9">
      <c r="B255" s="390"/>
      <c r="C255" s="384"/>
      <c r="D255" s="384"/>
      <c r="E255" s="384"/>
      <c r="F255" s="384"/>
      <c r="G255" s="384"/>
      <c r="H255" s="384"/>
      <c r="I255" s="384"/>
    </row>
    <row r="256" spans="2:9">
      <c r="B256" s="390"/>
      <c r="C256" s="384"/>
      <c r="D256" s="384"/>
      <c r="E256" s="384"/>
      <c r="F256" s="384"/>
      <c r="G256" s="384"/>
      <c r="H256" s="384"/>
      <c r="I256" s="384"/>
    </row>
    <row r="257" spans="2:9">
      <c r="C257" s="384"/>
      <c r="D257" s="384"/>
      <c r="E257" s="384"/>
      <c r="F257" s="384"/>
      <c r="G257" s="384"/>
      <c r="H257" s="384"/>
      <c r="I257" s="384"/>
    </row>
    <row r="258" spans="2:9">
      <c r="C258" s="384"/>
      <c r="D258" s="384"/>
      <c r="E258" s="384"/>
      <c r="F258" s="384"/>
      <c r="G258" s="384"/>
      <c r="H258" s="384"/>
      <c r="I258" s="384"/>
    </row>
    <row r="259" spans="2:9">
      <c r="B259" s="389"/>
      <c r="I259" s="384"/>
    </row>
    <row r="260" spans="2:9">
      <c r="B260" s="389"/>
      <c r="I260" s="384"/>
    </row>
    <row r="261" spans="2:9">
      <c r="B261" s="389"/>
      <c r="I261" s="384"/>
    </row>
    <row r="262" spans="2:9">
      <c r="B262" s="389"/>
      <c r="I262" s="384"/>
    </row>
    <row r="263" spans="2:9">
      <c r="B263" s="389"/>
      <c r="I263" s="384"/>
    </row>
    <row r="264" spans="2:9">
      <c r="B264" s="389"/>
      <c r="I264" s="384"/>
    </row>
    <row r="265" spans="2:9">
      <c r="B265" s="389"/>
      <c r="I265" s="384"/>
    </row>
    <row r="266" spans="2:9">
      <c r="B266" s="389"/>
      <c r="I266" s="384"/>
    </row>
    <row r="267" spans="2:9">
      <c r="B267" s="389"/>
      <c r="I267" s="384"/>
    </row>
    <row r="268" spans="2:9">
      <c r="B268" s="389"/>
      <c r="I268" s="384"/>
    </row>
    <row r="269" spans="2:9">
      <c r="B269" s="389"/>
      <c r="I269" s="384"/>
    </row>
    <row r="270" spans="2:9">
      <c r="B270" s="389"/>
      <c r="I270" s="384"/>
    </row>
    <row r="271" spans="2:9">
      <c r="B271" s="389"/>
      <c r="I271" s="384"/>
    </row>
    <row r="272" spans="2:9">
      <c r="B272" s="389"/>
      <c r="I272" s="384"/>
    </row>
    <row r="273" spans="2:9">
      <c r="B273" s="389"/>
      <c r="I273" s="384"/>
    </row>
    <row r="274" spans="2:9">
      <c r="B274" s="389"/>
      <c r="I274" s="384"/>
    </row>
    <row r="275" spans="2:9">
      <c r="B275" s="389"/>
      <c r="I275" s="384"/>
    </row>
    <row r="276" spans="2:9">
      <c r="B276" s="389"/>
      <c r="I276" s="384"/>
    </row>
    <row r="277" spans="2:9">
      <c r="B277" s="389"/>
      <c r="I277" s="384"/>
    </row>
    <row r="278" spans="2:9">
      <c r="B278" s="389"/>
      <c r="I278" s="384"/>
    </row>
    <row r="279" spans="2:9">
      <c r="B279" s="390"/>
      <c r="I279" s="384"/>
    </row>
    <row r="280" spans="2:9">
      <c r="B280" s="390"/>
      <c r="C280" s="384"/>
      <c r="D280" s="384"/>
      <c r="E280" s="384"/>
      <c r="F280" s="384"/>
      <c r="G280" s="384"/>
      <c r="I280" s="384"/>
    </row>
    <row r="281" spans="2:9">
      <c r="B281" s="390"/>
      <c r="C281" s="384"/>
      <c r="D281" s="384"/>
      <c r="E281" s="384"/>
      <c r="F281" s="384"/>
      <c r="G281" s="384"/>
    </row>
    <row r="282" spans="2:9">
      <c r="B282" s="390"/>
      <c r="C282" s="386"/>
      <c r="D282" s="386"/>
      <c r="E282" s="386"/>
      <c r="F282" s="386"/>
      <c r="G282" s="386"/>
    </row>
    <row r="283" spans="2:9">
      <c r="B283" s="390"/>
    </row>
    <row r="284" spans="2:9">
      <c r="B284" s="390"/>
    </row>
    <row r="285" spans="2:9">
      <c r="B285" s="390"/>
    </row>
    <row r="286" spans="2:9">
      <c r="B286" s="385"/>
      <c r="C286" s="386"/>
      <c r="D286" s="386"/>
      <c r="E286" s="386"/>
      <c r="F286" s="386"/>
      <c r="G286" s="386"/>
      <c r="H286" s="386"/>
    </row>
    <row r="287" spans="2:9">
      <c r="B287" s="390"/>
    </row>
    <row r="288" spans="2:9">
      <c r="B288" s="390"/>
    </row>
    <row r="289" spans="2:2">
      <c r="B289" s="390"/>
    </row>
    <row r="290" spans="2:2">
      <c r="B290" s="390"/>
    </row>
    <row r="291" spans="2:2">
      <c r="B291" s="390"/>
    </row>
  </sheetData>
  <pageMargins left="0.70866141732283472" right="0.70866141732283472" top="0.74803149606299213" bottom="0.74803149606299213" header="0.31496062992125984" footer="0.31496062992125984"/>
  <pageSetup paperSize="9" scale="84" fitToHeight="0" orientation="landscape" r:id="rId1"/>
  <rowBreaks count="5" manualBreakCount="5">
    <brk id="34" max="8" man="1"/>
    <brk id="64" max="8" man="1"/>
    <brk id="86" max="8" man="1"/>
    <brk id="118" max="8" man="1"/>
    <brk id="154" max="16383"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5"/>
  <sheetData>
    <row r="22" spans="1:10" ht="45">
      <c r="A22" s="85" t="s">
        <v>185</v>
      </c>
      <c r="C22" s="85"/>
      <c r="D22" s="85"/>
      <c r="E22" s="85"/>
      <c r="F22" s="85"/>
      <c r="G22" s="85"/>
      <c r="H22" s="85"/>
      <c r="I22" s="85"/>
      <c r="J22" s="85"/>
    </row>
    <row r="23" spans="1:10" ht="45">
      <c r="C23" s="85" t="s">
        <v>182</v>
      </c>
    </row>
    <row r="24" spans="1:10" ht="45">
      <c r="D24" s="85" t="s">
        <v>531</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35"/>
  <sheetViews>
    <sheetView showGridLines="0" zoomScaleNormal="100" zoomScaleSheetLayoutView="100" workbookViewId="0"/>
  </sheetViews>
  <sheetFormatPr defaultColWidth="9.140625" defaultRowHeight="15"/>
  <cols>
    <col min="1" max="1" width="66.7109375" bestFit="1" customWidth="1"/>
    <col min="2" max="7" width="10.7109375" customWidth="1"/>
    <col min="8" max="8" width="12.28515625" bestFit="1" customWidth="1"/>
    <col min="11" max="11" width="75.140625" bestFit="1" customWidth="1"/>
  </cols>
  <sheetData>
    <row r="1" spans="1:8" ht="15.75">
      <c r="A1" s="120" t="s">
        <v>600</v>
      </c>
      <c r="B1" s="121"/>
      <c r="C1" s="121"/>
      <c r="D1" s="121"/>
      <c r="E1" s="121"/>
      <c r="H1" s="122"/>
    </row>
    <row r="2" spans="1:8" ht="15.75" thickBot="1">
      <c r="A2" s="123"/>
      <c r="B2" s="121"/>
      <c r="C2" s="121"/>
      <c r="D2" s="121"/>
      <c r="E2" s="121"/>
      <c r="F2" s="124"/>
      <c r="G2" s="124"/>
    </row>
    <row r="3" spans="1:8" ht="26.25" thickBot="1">
      <c r="A3" s="253" t="s">
        <v>191</v>
      </c>
      <c r="B3" s="254" t="s">
        <v>192</v>
      </c>
      <c r="C3" s="254" t="s">
        <v>193</v>
      </c>
      <c r="D3" s="254" t="s">
        <v>194</v>
      </c>
      <c r="E3" s="254" t="s">
        <v>195</v>
      </c>
      <c r="F3" s="125" t="s">
        <v>196</v>
      </c>
      <c r="G3" s="125" t="s">
        <v>601</v>
      </c>
      <c r="H3" s="125" t="s">
        <v>197</v>
      </c>
    </row>
    <row r="4" spans="1:8">
      <c r="A4" s="126" t="s">
        <v>198</v>
      </c>
      <c r="B4" s="127"/>
      <c r="C4" s="127"/>
      <c r="D4" s="127"/>
      <c r="E4" s="127"/>
      <c r="F4" s="127"/>
      <c r="G4" s="128"/>
      <c r="H4" s="129"/>
    </row>
    <row r="5" spans="1:8">
      <c r="A5" s="130" t="s">
        <v>199</v>
      </c>
      <c r="B5" s="131"/>
      <c r="C5" s="131"/>
      <c r="D5" s="131"/>
      <c r="E5" s="131"/>
      <c r="F5" s="131"/>
      <c r="G5" s="132"/>
      <c r="H5" s="133"/>
    </row>
    <row r="6" spans="1:8">
      <c r="A6" s="255" t="s">
        <v>200</v>
      </c>
      <c r="B6" s="134">
        <v>0</v>
      </c>
      <c r="C6" s="134">
        <v>0</v>
      </c>
      <c r="D6" s="134">
        <v>0</v>
      </c>
      <c r="E6" s="134">
        <v>0</v>
      </c>
      <c r="F6" s="134">
        <v>18000</v>
      </c>
      <c r="G6" s="134">
        <v>0</v>
      </c>
      <c r="H6" s="133">
        <f t="shared" ref="H6:H54" si="0">SUM(B6:G6)</f>
        <v>18000</v>
      </c>
    </row>
    <row r="7" spans="1:8">
      <c r="A7" s="255" t="s">
        <v>201</v>
      </c>
      <c r="B7" s="134">
        <v>16000</v>
      </c>
      <c r="C7" s="134">
        <v>0</v>
      </c>
      <c r="D7" s="134">
        <v>0</v>
      </c>
      <c r="E7" s="134">
        <v>0</v>
      </c>
      <c r="F7" s="134">
        <v>0</v>
      </c>
      <c r="G7" s="134">
        <v>0</v>
      </c>
      <c r="H7" s="133">
        <f t="shared" si="0"/>
        <v>16000</v>
      </c>
    </row>
    <row r="8" spans="1:8">
      <c r="A8" s="255" t="s">
        <v>202</v>
      </c>
      <c r="B8" s="134">
        <v>0</v>
      </c>
      <c r="C8" s="134">
        <v>0</v>
      </c>
      <c r="D8" s="134">
        <v>0</v>
      </c>
      <c r="E8" s="134">
        <v>0</v>
      </c>
      <c r="F8" s="134">
        <v>20000</v>
      </c>
      <c r="G8" s="134">
        <v>0</v>
      </c>
      <c r="H8" s="133">
        <f t="shared" si="0"/>
        <v>20000</v>
      </c>
    </row>
    <row r="9" spans="1:8">
      <c r="A9" s="255" t="s">
        <v>203</v>
      </c>
      <c r="B9" s="134">
        <v>0</v>
      </c>
      <c r="C9" s="134">
        <v>0</v>
      </c>
      <c r="D9" s="134">
        <v>0</v>
      </c>
      <c r="E9" s="134">
        <v>0</v>
      </c>
      <c r="F9" s="134">
        <v>10000</v>
      </c>
      <c r="G9" s="134">
        <v>0</v>
      </c>
      <c r="H9" s="133">
        <f t="shared" si="0"/>
        <v>10000</v>
      </c>
    </row>
    <row r="10" spans="1:8">
      <c r="A10" s="255" t="s">
        <v>204</v>
      </c>
      <c r="B10" s="134">
        <v>0</v>
      </c>
      <c r="C10" s="134">
        <v>0</v>
      </c>
      <c r="D10" s="134">
        <v>0</v>
      </c>
      <c r="E10" s="134">
        <v>0</v>
      </c>
      <c r="F10" s="134">
        <v>6000</v>
      </c>
      <c r="G10" s="134">
        <v>0</v>
      </c>
      <c r="H10" s="133">
        <f t="shared" si="0"/>
        <v>6000</v>
      </c>
    </row>
    <row r="11" spans="1:8">
      <c r="A11" s="255" t="s">
        <v>205</v>
      </c>
      <c r="B11" s="134">
        <v>0</v>
      </c>
      <c r="C11" s="134">
        <v>0</v>
      </c>
      <c r="D11" s="134">
        <v>0</v>
      </c>
      <c r="E11" s="134">
        <v>0</v>
      </c>
      <c r="F11" s="134">
        <v>25000</v>
      </c>
      <c r="G11" s="134">
        <v>0</v>
      </c>
      <c r="H11" s="133">
        <f t="shared" si="0"/>
        <v>25000</v>
      </c>
    </row>
    <row r="12" spans="1:8">
      <c r="A12" s="255" t="s">
        <v>206</v>
      </c>
      <c r="B12" s="134">
        <v>0</v>
      </c>
      <c r="C12" s="134">
        <v>0</v>
      </c>
      <c r="D12" s="134">
        <v>0</v>
      </c>
      <c r="E12" s="134">
        <v>0</v>
      </c>
      <c r="F12" s="134">
        <v>10000</v>
      </c>
      <c r="G12" s="134">
        <v>0</v>
      </c>
      <c r="H12" s="133">
        <f t="shared" si="0"/>
        <v>10000</v>
      </c>
    </row>
    <row r="13" spans="1:8">
      <c r="A13" s="255" t="s">
        <v>207</v>
      </c>
      <c r="B13" s="134">
        <v>0</v>
      </c>
      <c r="C13" s="134">
        <v>0</v>
      </c>
      <c r="D13" s="134">
        <v>0</v>
      </c>
      <c r="E13" s="134">
        <v>0</v>
      </c>
      <c r="F13" s="134">
        <v>8000</v>
      </c>
      <c r="G13" s="134">
        <v>0</v>
      </c>
      <c r="H13" s="133">
        <f t="shared" si="0"/>
        <v>8000</v>
      </c>
    </row>
    <row r="14" spans="1:8">
      <c r="A14" s="255" t="s">
        <v>208</v>
      </c>
      <c r="B14" s="134">
        <v>8000</v>
      </c>
      <c r="C14" s="134">
        <v>0</v>
      </c>
      <c r="D14" s="134">
        <v>0</v>
      </c>
      <c r="E14" s="134">
        <v>0</v>
      </c>
      <c r="F14" s="134">
        <v>8000</v>
      </c>
      <c r="G14" s="134">
        <v>0</v>
      </c>
      <c r="H14" s="133">
        <f t="shared" si="0"/>
        <v>16000</v>
      </c>
    </row>
    <row r="15" spans="1:8">
      <c r="A15" s="255" t="s">
        <v>209</v>
      </c>
      <c r="B15" s="134">
        <v>0</v>
      </c>
      <c r="C15" s="134">
        <v>0</v>
      </c>
      <c r="D15" s="134">
        <v>0</v>
      </c>
      <c r="E15" s="134">
        <v>0</v>
      </c>
      <c r="F15" s="134">
        <v>80000</v>
      </c>
      <c r="G15" s="134">
        <v>0</v>
      </c>
      <c r="H15" s="133">
        <f t="shared" si="0"/>
        <v>80000</v>
      </c>
    </row>
    <row r="16" spans="1:8">
      <c r="A16" s="255" t="s">
        <v>210</v>
      </c>
      <c r="B16" s="134">
        <v>0</v>
      </c>
      <c r="C16" s="134">
        <v>0</v>
      </c>
      <c r="D16" s="134">
        <v>0</v>
      </c>
      <c r="E16" s="134">
        <v>0</v>
      </c>
      <c r="F16" s="134">
        <v>10000</v>
      </c>
      <c r="G16" s="134">
        <v>0</v>
      </c>
      <c r="H16" s="133">
        <f t="shared" si="0"/>
        <v>10000</v>
      </c>
    </row>
    <row r="17" spans="1:8">
      <c r="A17" s="255" t="s">
        <v>211</v>
      </c>
      <c r="B17" s="134">
        <v>0</v>
      </c>
      <c r="C17" s="134">
        <v>0</v>
      </c>
      <c r="D17" s="134">
        <v>0</v>
      </c>
      <c r="E17" s="134">
        <v>0</v>
      </c>
      <c r="F17" s="134">
        <v>20000</v>
      </c>
      <c r="G17" s="134">
        <v>0</v>
      </c>
      <c r="H17" s="133">
        <f t="shared" si="0"/>
        <v>20000</v>
      </c>
    </row>
    <row r="18" spans="1:8">
      <c r="A18" s="255" t="s">
        <v>602</v>
      </c>
      <c r="B18" s="134">
        <v>0</v>
      </c>
      <c r="C18" s="134">
        <v>0</v>
      </c>
      <c r="D18" s="134">
        <v>0</v>
      </c>
      <c r="E18" s="134">
        <v>0</v>
      </c>
      <c r="F18" s="134">
        <v>0</v>
      </c>
      <c r="G18" s="134">
        <v>16000</v>
      </c>
      <c r="H18" s="133">
        <f t="shared" si="0"/>
        <v>16000</v>
      </c>
    </row>
    <row r="19" spans="1:8">
      <c r="A19" s="255" t="s">
        <v>603</v>
      </c>
      <c r="B19" s="134">
        <v>0</v>
      </c>
      <c r="C19" s="134">
        <v>0</v>
      </c>
      <c r="D19" s="134">
        <v>0</v>
      </c>
      <c r="E19" s="134">
        <v>0</v>
      </c>
      <c r="F19" s="134">
        <v>0</v>
      </c>
      <c r="G19" s="134">
        <v>8000</v>
      </c>
      <c r="H19" s="133">
        <f t="shared" si="0"/>
        <v>8000</v>
      </c>
    </row>
    <row r="20" spans="1:8">
      <c r="A20" s="255" t="s">
        <v>212</v>
      </c>
      <c r="B20" s="134">
        <v>0</v>
      </c>
      <c r="C20" s="134">
        <v>0</v>
      </c>
      <c r="D20" s="134">
        <v>0</v>
      </c>
      <c r="E20" s="134">
        <v>0</v>
      </c>
      <c r="F20" s="134">
        <v>42000</v>
      </c>
      <c r="G20" s="134">
        <v>0</v>
      </c>
      <c r="H20" s="133">
        <f t="shared" si="0"/>
        <v>42000</v>
      </c>
    </row>
    <row r="21" spans="1:8">
      <c r="A21" s="255" t="s">
        <v>213</v>
      </c>
      <c r="B21" s="134">
        <v>0</v>
      </c>
      <c r="C21" s="134">
        <v>0</v>
      </c>
      <c r="D21" s="134">
        <v>0</v>
      </c>
      <c r="E21" s="134">
        <v>0</v>
      </c>
      <c r="F21" s="134">
        <v>10000</v>
      </c>
      <c r="G21" s="134">
        <v>0</v>
      </c>
      <c r="H21" s="133">
        <f t="shared" si="0"/>
        <v>10000</v>
      </c>
    </row>
    <row r="22" spans="1:8">
      <c r="A22" s="255" t="s">
        <v>214</v>
      </c>
      <c r="B22" s="134">
        <v>3000</v>
      </c>
      <c r="C22" s="134">
        <v>0</v>
      </c>
      <c r="D22" s="134">
        <v>0</v>
      </c>
      <c r="E22" s="134">
        <v>0</v>
      </c>
      <c r="F22" s="134">
        <v>0</v>
      </c>
      <c r="G22" s="134">
        <v>0</v>
      </c>
      <c r="H22" s="133">
        <f t="shared" si="0"/>
        <v>3000</v>
      </c>
    </row>
    <row r="23" spans="1:8">
      <c r="A23" s="255" t="s">
        <v>215</v>
      </c>
      <c r="B23" s="134">
        <v>0</v>
      </c>
      <c r="C23" s="134">
        <v>0</v>
      </c>
      <c r="D23" s="134">
        <v>0</v>
      </c>
      <c r="E23" s="134">
        <v>0</v>
      </c>
      <c r="F23" s="134">
        <v>13000</v>
      </c>
      <c r="G23" s="134">
        <v>0</v>
      </c>
      <c r="H23" s="133">
        <f t="shared" si="0"/>
        <v>13000</v>
      </c>
    </row>
    <row r="24" spans="1:8">
      <c r="A24" s="255" t="s">
        <v>216</v>
      </c>
      <c r="B24" s="134">
        <v>16000</v>
      </c>
      <c r="C24" s="134">
        <v>0</v>
      </c>
      <c r="D24" s="134">
        <v>0</v>
      </c>
      <c r="E24" s="134">
        <v>0</v>
      </c>
      <c r="F24" s="134">
        <v>0</v>
      </c>
      <c r="G24" s="134">
        <v>0</v>
      </c>
      <c r="H24" s="133">
        <f t="shared" si="0"/>
        <v>16000</v>
      </c>
    </row>
    <row r="25" spans="1:8">
      <c r="A25" s="255" t="s">
        <v>217</v>
      </c>
      <c r="B25" s="134">
        <v>8000</v>
      </c>
      <c r="C25" s="134">
        <v>0</v>
      </c>
      <c r="D25" s="134">
        <v>0</v>
      </c>
      <c r="E25" s="134">
        <v>0</v>
      </c>
      <c r="F25" s="134">
        <v>0</v>
      </c>
      <c r="G25" s="134">
        <v>0</v>
      </c>
      <c r="H25" s="133">
        <f t="shared" si="0"/>
        <v>8000</v>
      </c>
    </row>
    <row r="26" spans="1:8">
      <c r="A26" s="255" t="s">
        <v>218</v>
      </c>
      <c r="B26" s="134">
        <v>6000</v>
      </c>
      <c r="C26" s="134">
        <v>0</v>
      </c>
      <c r="D26" s="134">
        <v>0</v>
      </c>
      <c r="E26" s="134">
        <v>0</v>
      </c>
      <c r="F26" s="134">
        <v>0</v>
      </c>
      <c r="G26" s="134">
        <v>0</v>
      </c>
      <c r="H26" s="133">
        <f t="shared" si="0"/>
        <v>6000</v>
      </c>
    </row>
    <row r="27" spans="1:8">
      <c r="A27" s="255" t="s">
        <v>219</v>
      </c>
      <c r="B27" s="134">
        <v>0</v>
      </c>
      <c r="C27" s="134">
        <v>0</v>
      </c>
      <c r="D27" s="134">
        <v>0</v>
      </c>
      <c r="E27" s="134">
        <v>60000</v>
      </c>
      <c r="F27" s="134">
        <v>0</v>
      </c>
      <c r="G27" s="134">
        <v>0</v>
      </c>
      <c r="H27" s="133">
        <f t="shared" si="0"/>
        <v>60000</v>
      </c>
    </row>
    <row r="28" spans="1:8">
      <c r="A28" s="255" t="s">
        <v>220</v>
      </c>
      <c r="B28" s="134">
        <v>0</v>
      </c>
      <c r="C28" s="134">
        <v>0</v>
      </c>
      <c r="D28" s="134">
        <v>0</v>
      </c>
      <c r="E28" s="134">
        <v>34000</v>
      </c>
      <c r="F28" s="134">
        <v>0</v>
      </c>
      <c r="G28" s="134">
        <v>0</v>
      </c>
      <c r="H28" s="133">
        <f t="shared" si="0"/>
        <v>34000</v>
      </c>
    </row>
    <row r="29" spans="1:8">
      <c r="A29" s="255" t="s">
        <v>221</v>
      </c>
      <c r="B29" s="134">
        <v>0</v>
      </c>
      <c r="C29" s="134">
        <v>0</v>
      </c>
      <c r="D29" s="134">
        <v>0</v>
      </c>
      <c r="E29" s="134">
        <v>35000</v>
      </c>
      <c r="F29" s="134">
        <v>0</v>
      </c>
      <c r="G29" s="134">
        <v>0</v>
      </c>
      <c r="H29" s="133">
        <f t="shared" si="0"/>
        <v>35000</v>
      </c>
    </row>
    <row r="30" spans="1:8">
      <c r="A30" s="255" t="s">
        <v>222</v>
      </c>
      <c r="B30" s="134">
        <v>0</v>
      </c>
      <c r="C30" s="134">
        <v>0</v>
      </c>
      <c r="D30" s="134">
        <v>0</v>
      </c>
      <c r="E30" s="134">
        <v>8000</v>
      </c>
      <c r="F30" s="134">
        <v>0</v>
      </c>
      <c r="G30" s="134">
        <v>0</v>
      </c>
      <c r="H30" s="133">
        <f t="shared" si="0"/>
        <v>8000</v>
      </c>
    </row>
    <row r="31" spans="1:8">
      <c r="A31" s="255" t="s">
        <v>223</v>
      </c>
      <c r="B31" s="134">
        <v>0</v>
      </c>
      <c r="C31" s="134">
        <v>0</v>
      </c>
      <c r="D31" s="134">
        <v>0</v>
      </c>
      <c r="E31" s="134">
        <v>17000</v>
      </c>
      <c r="F31" s="134">
        <v>0</v>
      </c>
      <c r="G31" s="134">
        <v>0</v>
      </c>
      <c r="H31" s="133">
        <f t="shared" si="0"/>
        <v>17000</v>
      </c>
    </row>
    <row r="32" spans="1:8">
      <c r="A32" s="255" t="s">
        <v>224</v>
      </c>
      <c r="B32" s="134">
        <v>0</v>
      </c>
      <c r="C32" s="134">
        <v>0</v>
      </c>
      <c r="D32" s="134">
        <v>0</v>
      </c>
      <c r="E32" s="134">
        <v>6000</v>
      </c>
      <c r="F32" s="134">
        <v>0</v>
      </c>
      <c r="G32" s="134">
        <v>0</v>
      </c>
      <c r="H32" s="133">
        <f t="shared" si="0"/>
        <v>6000</v>
      </c>
    </row>
    <row r="33" spans="1:8">
      <c r="A33" s="255" t="s">
        <v>604</v>
      </c>
      <c r="B33" s="134">
        <v>0</v>
      </c>
      <c r="C33" s="134">
        <v>0</v>
      </c>
      <c r="D33" s="134">
        <v>0</v>
      </c>
      <c r="E33" s="134">
        <v>0</v>
      </c>
      <c r="F33" s="134">
        <v>0</v>
      </c>
      <c r="G33" s="134">
        <v>20000</v>
      </c>
      <c r="H33" s="133">
        <f t="shared" si="0"/>
        <v>20000</v>
      </c>
    </row>
    <row r="34" spans="1:8">
      <c r="A34" s="255" t="s">
        <v>605</v>
      </c>
      <c r="B34" s="134">
        <v>0</v>
      </c>
      <c r="C34" s="134">
        <v>0</v>
      </c>
      <c r="D34" s="134">
        <v>0</v>
      </c>
      <c r="E34" s="134">
        <v>0</v>
      </c>
      <c r="F34" s="134">
        <v>0</v>
      </c>
      <c r="G34" s="134">
        <v>17000</v>
      </c>
      <c r="H34" s="133">
        <f t="shared" si="0"/>
        <v>17000</v>
      </c>
    </row>
    <row r="35" spans="1:8">
      <c r="A35" s="255" t="s">
        <v>225</v>
      </c>
      <c r="B35" s="134">
        <v>0</v>
      </c>
      <c r="C35" s="134">
        <v>0</v>
      </c>
      <c r="D35" s="134">
        <v>0</v>
      </c>
      <c r="E35" s="134">
        <v>0</v>
      </c>
      <c r="F35" s="134">
        <v>65000</v>
      </c>
      <c r="G35" s="134">
        <v>10000</v>
      </c>
      <c r="H35" s="133">
        <f t="shared" si="0"/>
        <v>75000</v>
      </c>
    </row>
    <row r="36" spans="1:8">
      <c r="A36" s="255" t="s">
        <v>226</v>
      </c>
      <c r="B36" s="134">
        <v>30000</v>
      </c>
      <c r="C36" s="134">
        <v>0</v>
      </c>
      <c r="D36" s="134">
        <v>0</v>
      </c>
      <c r="E36" s="134">
        <v>0</v>
      </c>
      <c r="F36" s="134">
        <v>0</v>
      </c>
      <c r="G36" s="134">
        <v>0</v>
      </c>
      <c r="H36" s="133">
        <f t="shared" si="0"/>
        <v>30000</v>
      </c>
    </row>
    <row r="37" spans="1:8">
      <c r="A37" s="255" t="s">
        <v>227</v>
      </c>
      <c r="B37" s="134">
        <v>14000</v>
      </c>
      <c r="C37" s="134">
        <v>0</v>
      </c>
      <c r="D37" s="134">
        <v>0</v>
      </c>
      <c r="E37" s="134">
        <v>0</v>
      </c>
      <c r="F37" s="134">
        <v>0</v>
      </c>
      <c r="G37" s="134">
        <v>0</v>
      </c>
      <c r="H37" s="133">
        <f t="shared" si="0"/>
        <v>14000</v>
      </c>
    </row>
    <row r="38" spans="1:8">
      <c r="A38" s="255" t="s">
        <v>228</v>
      </c>
      <c r="B38" s="134">
        <v>39000</v>
      </c>
      <c r="C38" s="134">
        <v>0</v>
      </c>
      <c r="D38" s="134">
        <v>0</v>
      </c>
      <c r="E38" s="134">
        <v>0</v>
      </c>
      <c r="F38" s="134">
        <v>0</v>
      </c>
      <c r="G38" s="134">
        <v>400000</v>
      </c>
      <c r="H38" s="133">
        <f t="shared" si="0"/>
        <v>439000</v>
      </c>
    </row>
    <row r="39" spans="1:8">
      <c r="A39" s="255" t="s">
        <v>229</v>
      </c>
      <c r="B39" s="134">
        <v>7500</v>
      </c>
      <c r="C39" s="134">
        <v>0</v>
      </c>
      <c r="D39" s="134">
        <v>0</v>
      </c>
      <c r="E39" s="134">
        <v>0</v>
      </c>
      <c r="F39" s="134">
        <v>0</v>
      </c>
      <c r="G39" s="134">
        <v>0</v>
      </c>
      <c r="H39" s="133">
        <f t="shared" si="0"/>
        <v>7500</v>
      </c>
    </row>
    <row r="40" spans="1:8">
      <c r="A40" s="255" t="s">
        <v>606</v>
      </c>
      <c r="B40" s="134">
        <v>0</v>
      </c>
      <c r="C40" s="134">
        <v>0</v>
      </c>
      <c r="D40" s="134">
        <v>0</v>
      </c>
      <c r="E40" s="134">
        <v>0</v>
      </c>
      <c r="F40" s="134">
        <v>0</v>
      </c>
      <c r="G40" s="134">
        <v>400000</v>
      </c>
      <c r="H40" s="133">
        <f t="shared" si="0"/>
        <v>400000</v>
      </c>
    </row>
    <row r="41" spans="1:8">
      <c r="A41" s="255" t="s">
        <v>230</v>
      </c>
      <c r="B41" s="134">
        <v>0</v>
      </c>
      <c r="C41" s="134">
        <v>0</v>
      </c>
      <c r="D41" s="134">
        <v>0</v>
      </c>
      <c r="E41" s="134">
        <v>0</v>
      </c>
      <c r="F41" s="134">
        <v>30000</v>
      </c>
      <c r="G41" s="134">
        <v>70000</v>
      </c>
      <c r="H41" s="133">
        <f t="shared" si="0"/>
        <v>100000</v>
      </c>
    </row>
    <row r="42" spans="1:8">
      <c r="A42" s="255" t="s">
        <v>231</v>
      </c>
      <c r="B42" s="134">
        <v>0</v>
      </c>
      <c r="C42" s="134">
        <v>0</v>
      </c>
      <c r="D42" s="134">
        <v>0</v>
      </c>
      <c r="E42" s="134">
        <v>0</v>
      </c>
      <c r="F42" s="134">
        <v>100000</v>
      </c>
      <c r="G42" s="134">
        <v>0</v>
      </c>
      <c r="H42" s="133">
        <f t="shared" si="0"/>
        <v>100000</v>
      </c>
    </row>
    <row r="43" spans="1:8">
      <c r="A43" s="255" t="s">
        <v>232</v>
      </c>
      <c r="B43" s="134">
        <v>0</v>
      </c>
      <c r="C43" s="134">
        <v>0</v>
      </c>
      <c r="D43" s="134">
        <v>0</v>
      </c>
      <c r="E43" s="134">
        <v>0</v>
      </c>
      <c r="F43" s="134">
        <v>20000</v>
      </c>
      <c r="G43" s="134">
        <v>0</v>
      </c>
      <c r="H43" s="133">
        <f t="shared" si="0"/>
        <v>20000</v>
      </c>
    </row>
    <row r="44" spans="1:8">
      <c r="A44" s="255" t="s">
        <v>233</v>
      </c>
      <c r="B44" s="134">
        <v>0</v>
      </c>
      <c r="C44" s="134">
        <v>0</v>
      </c>
      <c r="D44" s="134">
        <v>0</v>
      </c>
      <c r="E44" s="134">
        <v>0</v>
      </c>
      <c r="F44" s="134">
        <v>10000</v>
      </c>
      <c r="G44" s="134">
        <v>0</v>
      </c>
      <c r="H44" s="133">
        <f t="shared" si="0"/>
        <v>10000</v>
      </c>
    </row>
    <row r="45" spans="1:8">
      <c r="A45" s="255" t="s">
        <v>234</v>
      </c>
      <c r="B45" s="134">
        <v>0</v>
      </c>
      <c r="C45" s="134">
        <v>0</v>
      </c>
      <c r="D45" s="134">
        <v>0</v>
      </c>
      <c r="E45" s="134">
        <v>0</v>
      </c>
      <c r="F45" s="134">
        <v>80000</v>
      </c>
      <c r="G45" s="134">
        <v>0</v>
      </c>
      <c r="H45" s="133">
        <f t="shared" si="0"/>
        <v>80000</v>
      </c>
    </row>
    <row r="46" spans="1:8">
      <c r="A46" s="255" t="s">
        <v>235</v>
      </c>
      <c r="B46" s="134">
        <v>0</v>
      </c>
      <c r="C46" s="134">
        <v>0</v>
      </c>
      <c r="D46" s="134">
        <v>0</v>
      </c>
      <c r="E46" s="134">
        <v>0</v>
      </c>
      <c r="F46" s="134">
        <v>160000</v>
      </c>
      <c r="G46" s="134">
        <v>0</v>
      </c>
      <c r="H46" s="133">
        <f t="shared" si="0"/>
        <v>160000</v>
      </c>
    </row>
    <row r="47" spans="1:8">
      <c r="A47" s="255" t="s">
        <v>236</v>
      </c>
      <c r="B47" s="134">
        <v>0</v>
      </c>
      <c r="C47" s="134">
        <v>0</v>
      </c>
      <c r="D47" s="134">
        <v>0</v>
      </c>
      <c r="E47" s="134">
        <v>0</v>
      </c>
      <c r="F47" s="134">
        <v>50000</v>
      </c>
      <c r="G47" s="134">
        <v>0</v>
      </c>
      <c r="H47" s="133">
        <f t="shared" si="0"/>
        <v>50000</v>
      </c>
    </row>
    <row r="48" spans="1:8">
      <c r="A48" s="255" t="s">
        <v>237</v>
      </c>
      <c r="B48" s="134">
        <v>0</v>
      </c>
      <c r="C48" s="134">
        <v>0</v>
      </c>
      <c r="D48" s="134">
        <v>0</v>
      </c>
      <c r="E48" s="134">
        <v>0</v>
      </c>
      <c r="F48" s="134">
        <v>130000</v>
      </c>
      <c r="G48" s="134">
        <v>0</v>
      </c>
      <c r="H48" s="133">
        <f t="shared" si="0"/>
        <v>130000</v>
      </c>
    </row>
    <row r="49" spans="1:8">
      <c r="A49" s="255" t="s">
        <v>607</v>
      </c>
      <c r="B49" s="134">
        <v>0</v>
      </c>
      <c r="C49" s="134">
        <v>0</v>
      </c>
      <c r="D49" s="134">
        <v>0</v>
      </c>
      <c r="E49" s="134">
        <v>0</v>
      </c>
      <c r="F49" s="134">
        <v>0</v>
      </c>
      <c r="G49" s="134">
        <v>120000</v>
      </c>
      <c r="H49" s="133">
        <f t="shared" si="0"/>
        <v>120000</v>
      </c>
    </row>
    <row r="50" spans="1:8">
      <c r="A50" s="255" t="s">
        <v>238</v>
      </c>
      <c r="B50" s="134">
        <v>0</v>
      </c>
      <c r="C50" s="134">
        <v>0</v>
      </c>
      <c r="D50" s="134">
        <v>0</v>
      </c>
      <c r="E50" s="134">
        <v>0</v>
      </c>
      <c r="F50" s="134">
        <v>175000</v>
      </c>
      <c r="G50" s="134">
        <v>0</v>
      </c>
      <c r="H50" s="133">
        <f t="shared" si="0"/>
        <v>175000</v>
      </c>
    </row>
    <row r="51" spans="1:8">
      <c r="A51" s="255" t="s">
        <v>239</v>
      </c>
      <c r="B51" s="134">
        <v>0</v>
      </c>
      <c r="C51" s="134">
        <v>0</v>
      </c>
      <c r="D51" s="134">
        <v>0</v>
      </c>
      <c r="E51" s="134">
        <v>0</v>
      </c>
      <c r="F51" s="134">
        <v>60000</v>
      </c>
      <c r="G51" s="134">
        <v>0</v>
      </c>
      <c r="H51" s="133">
        <f t="shared" si="0"/>
        <v>60000</v>
      </c>
    </row>
    <row r="52" spans="1:8">
      <c r="A52" s="255" t="s">
        <v>240</v>
      </c>
      <c r="B52" s="134">
        <v>0</v>
      </c>
      <c r="C52" s="134">
        <v>0</v>
      </c>
      <c r="D52" s="134">
        <v>0</v>
      </c>
      <c r="E52" s="134">
        <v>0</v>
      </c>
      <c r="F52" s="134">
        <v>10000</v>
      </c>
      <c r="G52" s="134">
        <v>10000</v>
      </c>
      <c r="H52" s="133">
        <f t="shared" si="0"/>
        <v>20000</v>
      </c>
    </row>
    <row r="53" spans="1:8">
      <c r="A53" s="255" t="s">
        <v>241</v>
      </c>
      <c r="B53" s="134">
        <v>0</v>
      </c>
      <c r="C53" s="134">
        <v>0</v>
      </c>
      <c r="D53" s="134">
        <v>0</v>
      </c>
      <c r="E53" s="134">
        <v>0</v>
      </c>
      <c r="F53" s="134">
        <v>10000</v>
      </c>
      <c r="G53" s="134">
        <v>0</v>
      </c>
      <c r="H53" s="133">
        <f t="shared" si="0"/>
        <v>10000</v>
      </c>
    </row>
    <row r="54" spans="1:8">
      <c r="A54" s="255" t="s">
        <v>242</v>
      </c>
      <c r="B54" s="134">
        <v>0</v>
      </c>
      <c r="C54" s="134">
        <v>0</v>
      </c>
      <c r="D54" s="134">
        <v>0</v>
      </c>
      <c r="E54" s="134">
        <v>0</v>
      </c>
      <c r="F54" s="134">
        <v>15000</v>
      </c>
      <c r="G54" s="134">
        <v>0</v>
      </c>
      <c r="H54" s="133">
        <f t="shared" si="0"/>
        <v>15000</v>
      </c>
    </row>
    <row r="55" spans="1:8" ht="15.75" thickBot="1">
      <c r="A55" s="256" t="s">
        <v>243</v>
      </c>
      <c r="B55" s="154">
        <f t="shared" ref="B55:H55" si="1">SUM(B6:B54)</f>
        <v>147500</v>
      </c>
      <c r="C55" s="154">
        <f t="shared" si="1"/>
        <v>0</v>
      </c>
      <c r="D55" s="154">
        <f t="shared" si="1"/>
        <v>0</v>
      </c>
      <c r="E55" s="154">
        <f t="shared" si="1"/>
        <v>160000</v>
      </c>
      <c r="F55" s="135">
        <f t="shared" si="1"/>
        <v>1195000</v>
      </c>
      <c r="G55" s="135">
        <f t="shared" si="1"/>
        <v>1071000</v>
      </c>
      <c r="H55" s="136">
        <f t="shared" si="1"/>
        <v>2573500</v>
      </c>
    </row>
    <row r="56" spans="1:8" ht="15.75" thickBot="1">
      <c r="A56" s="257"/>
      <c r="B56" s="137"/>
      <c r="C56" s="137"/>
      <c r="D56" s="137"/>
      <c r="E56" s="137"/>
      <c r="F56" s="137"/>
      <c r="G56" s="137"/>
      <c r="H56" s="36"/>
    </row>
    <row r="57" spans="1:8">
      <c r="A57" s="258" t="s">
        <v>22</v>
      </c>
      <c r="B57" s="138"/>
      <c r="C57" s="138"/>
      <c r="D57" s="138"/>
      <c r="E57" s="138"/>
      <c r="F57" s="138"/>
      <c r="G57" s="139"/>
      <c r="H57" s="140"/>
    </row>
    <row r="58" spans="1:8">
      <c r="A58" s="259" t="s">
        <v>244</v>
      </c>
      <c r="B58" s="134">
        <v>5000</v>
      </c>
      <c r="C58" s="134">
        <v>0</v>
      </c>
      <c r="D58" s="134">
        <v>0</v>
      </c>
      <c r="E58" s="134">
        <v>0</v>
      </c>
      <c r="F58" s="134">
        <v>0</v>
      </c>
      <c r="G58" s="134">
        <v>5000</v>
      </c>
      <c r="H58" s="133">
        <f t="shared" ref="H58:H79" si="2">SUM(B58:G58)</f>
        <v>10000</v>
      </c>
    </row>
    <row r="59" spans="1:8">
      <c r="A59" s="255" t="s">
        <v>245</v>
      </c>
      <c r="B59" s="134">
        <v>0</v>
      </c>
      <c r="C59" s="134">
        <v>0</v>
      </c>
      <c r="D59" s="134">
        <v>0</v>
      </c>
      <c r="E59" s="134">
        <v>45000</v>
      </c>
      <c r="F59" s="134">
        <v>0</v>
      </c>
      <c r="G59" s="134">
        <v>0</v>
      </c>
      <c r="H59" s="133">
        <f t="shared" si="2"/>
        <v>45000</v>
      </c>
    </row>
    <row r="60" spans="1:8">
      <c r="A60" s="255" t="s">
        <v>246</v>
      </c>
      <c r="B60" s="134">
        <v>15900</v>
      </c>
      <c r="C60" s="134">
        <v>0</v>
      </c>
      <c r="D60" s="134">
        <v>0</v>
      </c>
      <c r="E60" s="134">
        <v>0</v>
      </c>
      <c r="F60" s="134">
        <v>0</v>
      </c>
      <c r="G60" s="134">
        <v>0</v>
      </c>
      <c r="H60" s="133">
        <f t="shared" si="2"/>
        <v>15900</v>
      </c>
    </row>
    <row r="61" spans="1:8">
      <c r="A61" s="255" t="s">
        <v>247</v>
      </c>
      <c r="B61" s="134">
        <v>2300</v>
      </c>
      <c r="C61" s="134">
        <v>0</v>
      </c>
      <c r="D61" s="134">
        <v>0</v>
      </c>
      <c r="E61" s="134">
        <v>0</v>
      </c>
      <c r="F61" s="134">
        <v>0</v>
      </c>
      <c r="G61" s="134">
        <v>0</v>
      </c>
      <c r="H61" s="133">
        <f t="shared" si="2"/>
        <v>2300</v>
      </c>
    </row>
    <row r="62" spans="1:8">
      <c r="A62" s="255" t="s">
        <v>248</v>
      </c>
      <c r="B62" s="134">
        <v>78200</v>
      </c>
      <c r="C62" s="134">
        <v>0</v>
      </c>
      <c r="D62" s="134">
        <v>0</v>
      </c>
      <c r="E62" s="134">
        <v>0</v>
      </c>
      <c r="F62" s="134">
        <v>0</v>
      </c>
      <c r="G62" s="134">
        <v>0</v>
      </c>
      <c r="H62" s="133">
        <f t="shared" si="2"/>
        <v>78200</v>
      </c>
    </row>
    <row r="63" spans="1:8">
      <c r="A63" s="255" t="s">
        <v>249</v>
      </c>
      <c r="B63" s="134">
        <v>6500</v>
      </c>
      <c r="C63" s="134">
        <v>0</v>
      </c>
      <c r="D63" s="134">
        <v>0</v>
      </c>
      <c r="E63" s="134">
        <v>0</v>
      </c>
      <c r="F63" s="134">
        <v>0</v>
      </c>
      <c r="G63" s="134">
        <v>0</v>
      </c>
      <c r="H63" s="133">
        <f t="shared" si="2"/>
        <v>6500</v>
      </c>
    </row>
    <row r="64" spans="1:8">
      <c r="A64" s="255" t="s">
        <v>260</v>
      </c>
      <c r="B64" s="134">
        <v>0</v>
      </c>
      <c r="C64" s="134">
        <v>0</v>
      </c>
      <c r="D64" s="134">
        <v>90000</v>
      </c>
      <c r="E64" s="134">
        <v>0</v>
      </c>
      <c r="F64" s="134">
        <v>0</v>
      </c>
      <c r="G64" s="134">
        <v>0</v>
      </c>
      <c r="H64" s="133">
        <f>SUM(B64:G64)</f>
        <v>90000</v>
      </c>
    </row>
    <row r="65" spans="1:8">
      <c r="A65" s="255" t="s">
        <v>250</v>
      </c>
      <c r="B65" s="134">
        <v>0</v>
      </c>
      <c r="C65" s="134">
        <v>0</v>
      </c>
      <c r="D65" s="134">
        <v>150000</v>
      </c>
      <c r="E65" s="134">
        <v>0</v>
      </c>
      <c r="F65" s="134">
        <v>0</v>
      </c>
      <c r="G65" s="134">
        <v>0</v>
      </c>
      <c r="H65" s="133">
        <f t="shared" si="2"/>
        <v>150000</v>
      </c>
    </row>
    <row r="66" spans="1:8">
      <c r="A66" s="255" t="s">
        <v>251</v>
      </c>
      <c r="B66" s="134">
        <v>325000</v>
      </c>
      <c r="C66" s="134">
        <v>0</v>
      </c>
      <c r="D66" s="134">
        <v>0</v>
      </c>
      <c r="E66" s="134">
        <v>0</v>
      </c>
      <c r="F66" s="134">
        <v>0</v>
      </c>
      <c r="G66" s="134">
        <v>0</v>
      </c>
      <c r="H66" s="133">
        <f t="shared" si="2"/>
        <v>325000</v>
      </c>
    </row>
    <row r="67" spans="1:8">
      <c r="A67" s="141" t="s">
        <v>252</v>
      </c>
      <c r="B67" s="134">
        <v>20000</v>
      </c>
      <c r="C67" s="134">
        <v>0</v>
      </c>
      <c r="D67" s="134">
        <v>0</v>
      </c>
      <c r="E67" s="134">
        <v>0</v>
      </c>
      <c r="F67" s="134">
        <v>0</v>
      </c>
      <c r="G67" s="134">
        <v>0</v>
      </c>
      <c r="H67" s="133">
        <f t="shared" si="2"/>
        <v>20000</v>
      </c>
    </row>
    <row r="68" spans="1:8">
      <c r="A68" s="255" t="s">
        <v>253</v>
      </c>
      <c r="B68" s="134">
        <v>0</v>
      </c>
      <c r="C68" s="134">
        <v>150000</v>
      </c>
      <c r="D68" s="134">
        <v>0</v>
      </c>
      <c r="E68" s="134">
        <v>0</v>
      </c>
      <c r="F68" s="134">
        <v>0</v>
      </c>
      <c r="G68" s="134">
        <v>0</v>
      </c>
      <c r="H68" s="133">
        <f t="shared" si="2"/>
        <v>150000</v>
      </c>
    </row>
    <row r="69" spans="1:8">
      <c r="A69" s="255" t="s">
        <v>254</v>
      </c>
      <c r="B69" s="134">
        <v>0</v>
      </c>
      <c r="C69" s="134">
        <v>0</v>
      </c>
      <c r="D69" s="134">
        <v>0</v>
      </c>
      <c r="E69" s="134">
        <v>0</v>
      </c>
      <c r="F69" s="134">
        <v>40000</v>
      </c>
      <c r="G69" s="134">
        <v>0</v>
      </c>
      <c r="H69" s="133">
        <f t="shared" si="2"/>
        <v>40000</v>
      </c>
    </row>
    <row r="70" spans="1:8">
      <c r="A70" s="255" t="s">
        <v>255</v>
      </c>
      <c r="B70" s="134">
        <v>0</v>
      </c>
      <c r="C70" s="134">
        <v>0</v>
      </c>
      <c r="D70" s="134">
        <v>0</v>
      </c>
      <c r="E70" s="134">
        <v>40000</v>
      </c>
      <c r="F70" s="134">
        <v>0</v>
      </c>
      <c r="G70" s="134">
        <v>0</v>
      </c>
      <c r="H70" s="133">
        <f>SUM(B70:G70)</f>
        <v>40000</v>
      </c>
    </row>
    <row r="71" spans="1:8">
      <c r="A71" s="255" t="s">
        <v>256</v>
      </c>
      <c r="B71" s="134">
        <v>0</v>
      </c>
      <c r="C71" s="134">
        <v>0</v>
      </c>
      <c r="D71" s="134">
        <v>0</v>
      </c>
      <c r="E71" s="134">
        <v>40000</v>
      </c>
      <c r="F71" s="134">
        <v>0</v>
      </c>
      <c r="G71" s="134">
        <v>0</v>
      </c>
      <c r="H71" s="133">
        <f>SUM(B71:G71)</f>
        <v>40000</v>
      </c>
    </row>
    <row r="72" spans="1:8">
      <c r="A72" s="255" t="s">
        <v>257</v>
      </c>
      <c r="B72" s="134">
        <v>12000</v>
      </c>
      <c r="C72" s="134">
        <v>0</v>
      </c>
      <c r="D72" s="134">
        <v>0</v>
      </c>
      <c r="E72" s="134">
        <v>0</v>
      </c>
      <c r="F72" s="134">
        <v>150000</v>
      </c>
      <c r="G72" s="134">
        <v>0</v>
      </c>
      <c r="H72" s="133">
        <f t="shared" si="2"/>
        <v>162000</v>
      </c>
    </row>
    <row r="73" spans="1:8">
      <c r="A73" s="255" t="s">
        <v>258</v>
      </c>
      <c r="B73" s="134">
        <v>120000</v>
      </c>
      <c r="C73" s="134">
        <v>0</v>
      </c>
      <c r="D73" s="134">
        <v>0</v>
      </c>
      <c r="E73" s="134">
        <v>0</v>
      </c>
      <c r="F73" s="134">
        <v>0</v>
      </c>
      <c r="G73" s="134">
        <v>0</v>
      </c>
      <c r="H73" s="133">
        <f t="shared" si="2"/>
        <v>120000</v>
      </c>
    </row>
    <row r="74" spans="1:8">
      <c r="A74" s="255" t="s">
        <v>262</v>
      </c>
      <c r="B74" s="134">
        <v>0</v>
      </c>
      <c r="C74" s="134">
        <v>0</v>
      </c>
      <c r="D74" s="134">
        <v>8000</v>
      </c>
      <c r="E74" s="134">
        <v>0</v>
      </c>
      <c r="F74" s="134">
        <v>0</v>
      </c>
      <c r="G74" s="134">
        <v>0</v>
      </c>
      <c r="H74" s="133">
        <f>SUM(B74:G74)</f>
        <v>8000</v>
      </c>
    </row>
    <row r="75" spans="1:8">
      <c r="A75" s="255" t="s">
        <v>608</v>
      </c>
      <c r="B75" s="134">
        <v>714000</v>
      </c>
      <c r="C75" s="134">
        <v>0</v>
      </c>
      <c r="D75" s="134">
        <v>0</v>
      </c>
      <c r="E75" s="134">
        <v>0</v>
      </c>
      <c r="F75" s="134">
        <v>0</v>
      </c>
      <c r="G75" s="134">
        <v>0</v>
      </c>
      <c r="H75" s="133">
        <f>SUM(B75:G75)</f>
        <v>714000</v>
      </c>
    </row>
    <row r="76" spans="1:8">
      <c r="A76" s="261" t="s">
        <v>264</v>
      </c>
      <c r="B76" s="134">
        <v>42100</v>
      </c>
      <c r="C76" s="134">
        <v>0</v>
      </c>
      <c r="D76" s="134">
        <v>0</v>
      </c>
      <c r="E76" s="134">
        <v>0</v>
      </c>
      <c r="F76" s="134">
        <v>0</v>
      </c>
      <c r="G76" s="134">
        <v>35000</v>
      </c>
      <c r="H76" s="133">
        <f>SUM(B76:G76)</f>
        <v>77100</v>
      </c>
    </row>
    <row r="77" spans="1:8">
      <c r="A77" s="255" t="s">
        <v>259</v>
      </c>
      <c r="B77" s="134">
        <v>44000</v>
      </c>
      <c r="C77" s="134">
        <v>0</v>
      </c>
      <c r="D77" s="134">
        <f>200000-44000</f>
        <v>156000</v>
      </c>
      <c r="E77" s="134">
        <v>0</v>
      </c>
      <c r="F77" s="134">
        <v>0</v>
      </c>
      <c r="G77" s="134">
        <v>0</v>
      </c>
      <c r="H77" s="133">
        <f t="shared" si="2"/>
        <v>200000</v>
      </c>
    </row>
    <row r="78" spans="1:8">
      <c r="A78" s="255" t="s">
        <v>261</v>
      </c>
      <c r="B78" s="134">
        <v>100000</v>
      </c>
      <c r="C78" s="134">
        <v>0</v>
      </c>
      <c r="D78" s="134">
        <v>50000</v>
      </c>
      <c r="E78" s="134">
        <v>0</v>
      </c>
      <c r="F78" s="134">
        <v>0</v>
      </c>
      <c r="G78" s="134">
        <v>0</v>
      </c>
      <c r="H78" s="133">
        <f>SUM(B78:G78)</f>
        <v>150000</v>
      </c>
    </row>
    <row r="79" spans="1:8">
      <c r="A79" s="255" t="s">
        <v>263</v>
      </c>
      <c r="B79" s="134">
        <v>100000</v>
      </c>
      <c r="C79" s="134">
        <v>50000</v>
      </c>
      <c r="D79" s="134">
        <v>0</v>
      </c>
      <c r="E79" s="134">
        <v>0</v>
      </c>
      <c r="F79" s="134">
        <v>0</v>
      </c>
      <c r="G79" s="134">
        <v>0</v>
      </c>
      <c r="H79" s="133">
        <f t="shared" si="2"/>
        <v>150000</v>
      </c>
    </row>
    <row r="80" spans="1:8" ht="15.75" thickBot="1">
      <c r="A80" s="256" t="s">
        <v>265</v>
      </c>
      <c r="B80" s="154">
        <f t="shared" ref="B80:H80" si="3">SUM(B58:B79)</f>
        <v>1585000</v>
      </c>
      <c r="C80" s="154">
        <f t="shared" si="3"/>
        <v>200000</v>
      </c>
      <c r="D80" s="154">
        <f t="shared" si="3"/>
        <v>454000</v>
      </c>
      <c r="E80" s="154">
        <f t="shared" si="3"/>
        <v>125000</v>
      </c>
      <c r="F80" s="135">
        <f t="shared" si="3"/>
        <v>190000</v>
      </c>
      <c r="G80" s="135">
        <f t="shared" si="3"/>
        <v>40000</v>
      </c>
      <c r="H80" s="136">
        <f t="shared" si="3"/>
        <v>2594000</v>
      </c>
    </row>
    <row r="81" spans="1:8" ht="15.75" thickBot="1">
      <c r="B81" s="36"/>
      <c r="C81" s="36"/>
      <c r="D81" s="36"/>
      <c r="E81" s="36"/>
      <c r="F81" s="36"/>
      <c r="G81" s="36"/>
      <c r="H81" s="36"/>
    </row>
    <row r="82" spans="1:8" ht="15.75" thickBot="1">
      <c r="A82" s="142" t="s">
        <v>266</v>
      </c>
      <c r="B82" s="143">
        <f t="shared" ref="B82:H82" si="4">B80+B55</f>
        <v>1732500</v>
      </c>
      <c r="C82" s="143">
        <f t="shared" si="4"/>
        <v>200000</v>
      </c>
      <c r="D82" s="143">
        <f t="shared" si="4"/>
        <v>454000</v>
      </c>
      <c r="E82" s="143">
        <f t="shared" si="4"/>
        <v>285000</v>
      </c>
      <c r="F82" s="144">
        <f t="shared" si="4"/>
        <v>1385000</v>
      </c>
      <c r="G82" s="144">
        <f t="shared" si="4"/>
        <v>1111000</v>
      </c>
      <c r="H82" s="145">
        <f t="shared" si="4"/>
        <v>5167500</v>
      </c>
    </row>
    <row r="83" spans="1:8" ht="15.75" thickBot="1">
      <c r="A83" s="146"/>
      <c r="B83" s="147"/>
      <c r="C83" s="147"/>
      <c r="D83" s="147"/>
      <c r="E83" s="147"/>
      <c r="F83" s="147"/>
      <c r="G83" s="147"/>
      <c r="H83" s="36"/>
    </row>
    <row r="84" spans="1:8">
      <c r="A84" s="148" t="s">
        <v>267</v>
      </c>
      <c r="B84" s="149"/>
      <c r="C84" s="149"/>
      <c r="D84" s="149"/>
      <c r="E84" s="149"/>
      <c r="F84" s="150"/>
      <c r="G84" s="150"/>
      <c r="H84" s="151"/>
    </row>
    <row r="85" spans="1:8">
      <c r="A85" s="130" t="s">
        <v>23</v>
      </c>
      <c r="B85" s="204"/>
      <c r="C85" s="204"/>
      <c r="D85" s="204"/>
      <c r="E85" s="204"/>
      <c r="F85" s="205"/>
      <c r="G85" s="205"/>
      <c r="H85" s="152"/>
    </row>
    <row r="86" spans="1:8">
      <c r="A86" s="262" t="s">
        <v>268</v>
      </c>
      <c r="B86" s="134">
        <v>7300.0000000000009</v>
      </c>
      <c r="C86" s="134">
        <v>0</v>
      </c>
      <c r="D86" s="134">
        <v>0</v>
      </c>
      <c r="E86" s="134">
        <v>0</v>
      </c>
      <c r="F86" s="134">
        <v>0</v>
      </c>
      <c r="G86" s="134">
        <v>0</v>
      </c>
      <c r="H86" s="133">
        <f t="shared" ref="H86:H88" si="5">SUM(B86:G86)</f>
        <v>7300.0000000000009</v>
      </c>
    </row>
    <row r="87" spans="1:8">
      <c r="A87" s="263" t="s">
        <v>272</v>
      </c>
      <c r="B87" s="134">
        <v>3000</v>
      </c>
      <c r="C87" s="134">
        <v>0</v>
      </c>
      <c r="D87" s="134">
        <v>0</v>
      </c>
      <c r="E87" s="134">
        <v>0</v>
      </c>
      <c r="F87" s="134">
        <v>0</v>
      </c>
      <c r="G87" s="134">
        <v>0</v>
      </c>
      <c r="H87" s="133">
        <f t="shared" si="5"/>
        <v>3000</v>
      </c>
    </row>
    <row r="88" spans="1:8">
      <c r="A88" s="264" t="s">
        <v>273</v>
      </c>
      <c r="B88" s="134">
        <v>33000</v>
      </c>
      <c r="C88" s="134">
        <v>0</v>
      </c>
      <c r="D88" s="134">
        <v>0</v>
      </c>
      <c r="E88" s="134">
        <v>0</v>
      </c>
      <c r="F88" s="134">
        <v>0</v>
      </c>
      <c r="G88" s="134">
        <v>0</v>
      </c>
      <c r="H88" s="133">
        <f t="shared" si="5"/>
        <v>33000</v>
      </c>
    </row>
    <row r="89" spans="1:8" ht="15.75" thickBot="1">
      <c r="A89" s="153" t="s">
        <v>269</v>
      </c>
      <c r="B89" s="154">
        <f>SUM(B86:B88)</f>
        <v>43300</v>
      </c>
      <c r="C89" s="154">
        <f t="shared" ref="C89:H89" si="6">SUM(C86:C88)</f>
        <v>0</v>
      </c>
      <c r="D89" s="154">
        <f t="shared" si="6"/>
        <v>0</v>
      </c>
      <c r="E89" s="154">
        <f t="shared" si="6"/>
        <v>0</v>
      </c>
      <c r="F89" s="154">
        <f t="shared" si="6"/>
        <v>0</v>
      </c>
      <c r="G89" s="154">
        <f t="shared" si="6"/>
        <v>0</v>
      </c>
      <c r="H89" s="154">
        <f t="shared" si="6"/>
        <v>43300</v>
      </c>
    </row>
    <row r="90" spans="1:8" ht="15.75" thickBot="1">
      <c r="A90" s="155"/>
      <c r="B90" s="156"/>
      <c r="C90" s="156"/>
      <c r="D90" s="156"/>
      <c r="E90" s="156"/>
      <c r="F90" s="157"/>
      <c r="G90" s="157"/>
      <c r="H90" s="158"/>
    </row>
    <row r="91" spans="1:8">
      <c r="A91" s="159" t="s">
        <v>270</v>
      </c>
      <c r="B91" s="160"/>
      <c r="C91" s="160"/>
      <c r="D91" s="160"/>
      <c r="E91" s="160"/>
      <c r="F91" s="161"/>
      <c r="G91" s="161"/>
      <c r="H91" s="152"/>
    </row>
    <row r="92" spans="1:8">
      <c r="A92" s="263" t="s">
        <v>271</v>
      </c>
      <c r="B92" s="134">
        <v>0</v>
      </c>
      <c r="C92" s="134">
        <v>137000</v>
      </c>
      <c r="D92" s="134">
        <v>0</v>
      </c>
      <c r="E92" s="134">
        <v>0</v>
      </c>
      <c r="F92" s="134">
        <v>25000</v>
      </c>
      <c r="G92" s="134">
        <v>25000</v>
      </c>
      <c r="H92" s="133">
        <f t="shared" ref="H92" si="7">SUM(B92:G92)</f>
        <v>187000</v>
      </c>
    </row>
    <row r="93" spans="1:8" ht="15.75" thickBot="1">
      <c r="A93" s="153" t="s">
        <v>274</v>
      </c>
      <c r="B93" s="154">
        <f t="shared" ref="B93:H93" si="8">SUM(B92:B92)</f>
        <v>0</v>
      </c>
      <c r="C93" s="154">
        <f t="shared" si="8"/>
        <v>137000</v>
      </c>
      <c r="D93" s="154">
        <f t="shared" si="8"/>
        <v>0</v>
      </c>
      <c r="E93" s="154">
        <f t="shared" si="8"/>
        <v>0</v>
      </c>
      <c r="F93" s="154">
        <f t="shared" si="8"/>
        <v>25000</v>
      </c>
      <c r="G93" s="154">
        <f t="shared" si="8"/>
        <v>25000</v>
      </c>
      <c r="H93" s="154">
        <f t="shared" si="8"/>
        <v>187000</v>
      </c>
    </row>
    <row r="94" spans="1:8" ht="15.75" thickBot="1">
      <c r="B94" s="36"/>
      <c r="C94" s="36"/>
      <c r="D94" s="36"/>
      <c r="E94" s="36"/>
      <c r="F94" s="36"/>
      <c r="G94" s="36"/>
      <c r="H94" s="36"/>
    </row>
    <row r="95" spans="1:8" ht="15.75" thickBot="1">
      <c r="A95" s="162" t="s">
        <v>275</v>
      </c>
      <c r="B95" s="143">
        <f t="shared" ref="B95:H95" si="9">B93+B89</f>
        <v>43300</v>
      </c>
      <c r="C95" s="143">
        <f t="shared" si="9"/>
        <v>137000</v>
      </c>
      <c r="D95" s="143">
        <f t="shared" si="9"/>
        <v>0</v>
      </c>
      <c r="E95" s="143">
        <f t="shared" si="9"/>
        <v>0</v>
      </c>
      <c r="F95" s="143">
        <f t="shared" si="9"/>
        <v>25000</v>
      </c>
      <c r="G95" s="143">
        <f t="shared" si="9"/>
        <v>25000</v>
      </c>
      <c r="H95" s="163">
        <f t="shared" si="9"/>
        <v>230300</v>
      </c>
    </row>
    <row r="96" spans="1:8" ht="15.75" thickBot="1">
      <c r="A96" s="164"/>
      <c r="B96" s="165"/>
      <c r="C96" s="165"/>
      <c r="D96" s="165"/>
      <c r="E96" s="165"/>
      <c r="F96" s="165"/>
      <c r="G96" s="165"/>
      <c r="H96" s="36"/>
    </row>
    <row r="97" spans="1:8">
      <c r="A97" s="148" t="s">
        <v>276</v>
      </c>
      <c r="B97" s="149"/>
      <c r="C97" s="149"/>
      <c r="D97" s="149"/>
      <c r="E97" s="149"/>
      <c r="F97" s="150"/>
      <c r="G97" s="150"/>
      <c r="H97" s="151"/>
    </row>
    <row r="98" spans="1:8">
      <c r="A98" s="130" t="s">
        <v>277</v>
      </c>
      <c r="B98" s="204"/>
      <c r="C98" s="204"/>
      <c r="D98" s="204"/>
      <c r="E98" s="204"/>
      <c r="F98" s="205"/>
      <c r="G98" s="205"/>
      <c r="H98" s="152"/>
    </row>
    <row r="99" spans="1:8">
      <c r="A99" s="262" t="s">
        <v>278</v>
      </c>
      <c r="B99" s="134">
        <v>0</v>
      </c>
      <c r="C99" s="134">
        <v>10000</v>
      </c>
      <c r="D99" s="134">
        <v>0</v>
      </c>
      <c r="E99" s="134">
        <v>0</v>
      </c>
      <c r="F99" s="134">
        <v>10000</v>
      </c>
      <c r="G99" s="134">
        <v>0</v>
      </c>
      <c r="H99" s="133">
        <f t="shared" ref="H99" si="10">SUM(B99:G99)</f>
        <v>20000</v>
      </c>
    </row>
    <row r="100" spans="1:8" ht="15.75" thickBot="1">
      <c r="A100" s="153"/>
      <c r="B100" s="154">
        <f>B99</f>
        <v>0</v>
      </c>
      <c r="C100" s="154">
        <f t="shared" ref="C100:H100" si="11">C99</f>
        <v>10000</v>
      </c>
      <c r="D100" s="154">
        <f t="shared" si="11"/>
        <v>0</v>
      </c>
      <c r="E100" s="154">
        <f t="shared" si="11"/>
        <v>0</v>
      </c>
      <c r="F100" s="154">
        <f t="shared" si="11"/>
        <v>10000</v>
      </c>
      <c r="G100" s="154">
        <f t="shared" si="11"/>
        <v>0</v>
      </c>
      <c r="H100" s="154">
        <f t="shared" si="11"/>
        <v>20000</v>
      </c>
    </row>
    <row r="101" spans="1:8" ht="15.75" thickBot="1">
      <c r="A101" s="164"/>
      <c r="B101" s="165"/>
      <c r="C101" s="165"/>
      <c r="D101" s="165"/>
      <c r="E101" s="165"/>
      <c r="F101" s="165"/>
      <c r="G101" s="165"/>
      <c r="H101" s="36"/>
    </row>
    <row r="102" spans="1:8" ht="15.75" thickBot="1">
      <c r="A102" s="162" t="s">
        <v>279</v>
      </c>
      <c r="B102" s="143">
        <f>B100</f>
        <v>0</v>
      </c>
      <c r="C102" s="143">
        <f t="shared" ref="C102:H102" si="12">C100</f>
        <v>10000</v>
      </c>
      <c r="D102" s="143">
        <f t="shared" si="12"/>
        <v>0</v>
      </c>
      <c r="E102" s="143">
        <f t="shared" si="12"/>
        <v>0</v>
      </c>
      <c r="F102" s="143">
        <f t="shared" si="12"/>
        <v>10000</v>
      </c>
      <c r="G102" s="143">
        <f t="shared" si="12"/>
        <v>0</v>
      </c>
      <c r="H102" s="143">
        <f t="shared" si="12"/>
        <v>20000</v>
      </c>
    </row>
    <row r="103" spans="1:8" ht="15.75" thickBot="1">
      <c r="A103" s="164"/>
      <c r="B103" s="165"/>
      <c r="C103" s="165"/>
      <c r="D103" s="165"/>
      <c r="E103" s="165"/>
      <c r="F103" s="165"/>
      <c r="G103" s="165"/>
      <c r="H103" s="36"/>
    </row>
    <row r="104" spans="1:8">
      <c r="A104" s="126" t="s">
        <v>280</v>
      </c>
      <c r="B104" s="166"/>
      <c r="C104" s="166"/>
      <c r="D104" s="166"/>
      <c r="E104" s="166"/>
      <c r="F104" s="167"/>
      <c r="G104" s="167"/>
      <c r="H104" s="140"/>
    </row>
    <row r="105" spans="1:8">
      <c r="A105" s="168" t="s">
        <v>25</v>
      </c>
      <c r="B105" s="131"/>
      <c r="C105" s="131"/>
      <c r="D105" s="131"/>
      <c r="E105" s="131"/>
      <c r="F105" s="169"/>
      <c r="G105" s="169"/>
      <c r="H105" s="133"/>
    </row>
    <row r="106" spans="1:8">
      <c r="A106" s="170" t="s">
        <v>281</v>
      </c>
      <c r="B106" s="134">
        <v>0</v>
      </c>
      <c r="C106" s="134">
        <v>10000</v>
      </c>
      <c r="D106" s="134">
        <v>0</v>
      </c>
      <c r="E106" s="134">
        <v>0</v>
      </c>
      <c r="F106" s="134">
        <v>0</v>
      </c>
      <c r="G106" s="134">
        <v>0</v>
      </c>
      <c r="H106" s="133">
        <f t="shared" ref="H106:H113" si="13">SUM(B106:G106)</f>
        <v>10000</v>
      </c>
    </row>
    <row r="107" spans="1:8">
      <c r="A107" s="170" t="s">
        <v>282</v>
      </c>
      <c r="B107" s="134">
        <v>0</v>
      </c>
      <c r="C107" s="134">
        <v>5000</v>
      </c>
      <c r="D107" s="134">
        <v>0</v>
      </c>
      <c r="E107" s="134">
        <v>0</v>
      </c>
      <c r="F107" s="134">
        <v>0</v>
      </c>
      <c r="G107" s="134">
        <v>0</v>
      </c>
      <c r="H107" s="133">
        <f t="shared" si="13"/>
        <v>5000</v>
      </c>
    </row>
    <row r="108" spans="1:8">
      <c r="A108" s="171" t="s">
        <v>283</v>
      </c>
      <c r="B108" s="134">
        <v>35000</v>
      </c>
      <c r="C108" s="134">
        <v>0</v>
      </c>
      <c r="D108" s="134">
        <v>0</v>
      </c>
      <c r="E108" s="134">
        <v>0</v>
      </c>
      <c r="F108" s="134">
        <v>0</v>
      </c>
      <c r="G108" s="134">
        <v>10000</v>
      </c>
      <c r="H108" s="133">
        <f t="shared" si="13"/>
        <v>45000</v>
      </c>
    </row>
    <row r="109" spans="1:8">
      <c r="A109" s="172" t="s">
        <v>284</v>
      </c>
      <c r="B109" s="134">
        <v>15000</v>
      </c>
      <c r="C109" s="134">
        <v>15000</v>
      </c>
      <c r="D109" s="134">
        <v>15000</v>
      </c>
      <c r="E109" s="134">
        <v>0</v>
      </c>
      <c r="F109" s="134">
        <v>0</v>
      </c>
      <c r="G109" s="134">
        <v>0</v>
      </c>
      <c r="H109" s="133">
        <f t="shared" si="13"/>
        <v>45000</v>
      </c>
    </row>
    <row r="110" spans="1:8">
      <c r="A110" s="171" t="s">
        <v>285</v>
      </c>
      <c r="B110" s="134">
        <v>12000</v>
      </c>
      <c r="C110" s="134">
        <v>12000</v>
      </c>
      <c r="D110" s="134">
        <v>12000</v>
      </c>
      <c r="E110" s="134">
        <v>0</v>
      </c>
      <c r="F110" s="134">
        <v>0</v>
      </c>
      <c r="G110" s="134">
        <v>0</v>
      </c>
      <c r="H110" s="133">
        <f t="shared" si="13"/>
        <v>36000</v>
      </c>
    </row>
    <row r="111" spans="1:8">
      <c r="A111" s="263" t="s">
        <v>286</v>
      </c>
      <c r="B111" s="134">
        <v>0</v>
      </c>
      <c r="C111" s="134">
        <v>0</v>
      </c>
      <c r="D111" s="134">
        <v>5000</v>
      </c>
      <c r="E111" s="134">
        <v>0</v>
      </c>
      <c r="F111" s="134">
        <v>0</v>
      </c>
      <c r="G111" s="134">
        <v>0</v>
      </c>
      <c r="H111" s="133">
        <f t="shared" si="13"/>
        <v>5000</v>
      </c>
    </row>
    <row r="112" spans="1:8">
      <c r="A112" s="265" t="s">
        <v>287</v>
      </c>
      <c r="B112" s="134">
        <v>0</v>
      </c>
      <c r="C112" s="134">
        <v>0</v>
      </c>
      <c r="D112" s="134">
        <v>0</v>
      </c>
      <c r="E112" s="134">
        <v>0</v>
      </c>
      <c r="F112" s="134">
        <v>15000</v>
      </c>
      <c r="G112" s="134">
        <v>0</v>
      </c>
      <c r="H112" s="133">
        <f t="shared" si="13"/>
        <v>15000</v>
      </c>
    </row>
    <row r="113" spans="1:8">
      <c r="A113" s="265" t="s">
        <v>609</v>
      </c>
      <c r="B113" s="134">
        <v>0</v>
      </c>
      <c r="C113" s="134">
        <v>0</v>
      </c>
      <c r="D113" s="134">
        <v>0</v>
      </c>
      <c r="E113" s="134">
        <v>0</v>
      </c>
      <c r="F113" s="134">
        <v>0</v>
      </c>
      <c r="G113" s="134">
        <v>25000</v>
      </c>
      <c r="H113" s="133">
        <f t="shared" si="13"/>
        <v>25000</v>
      </c>
    </row>
    <row r="114" spans="1:8" ht="15.75" thickBot="1">
      <c r="A114" s="153" t="s">
        <v>288</v>
      </c>
      <c r="B114" s="173">
        <f t="shared" ref="B114:F114" si="14">SUM(B106:B113)</f>
        <v>62000</v>
      </c>
      <c r="C114" s="173">
        <f t="shared" si="14"/>
        <v>42000</v>
      </c>
      <c r="D114" s="173">
        <f t="shared" si="14"/>
        <v>32000</v>
      </c>
      <c r="E114" s="173">
        <f t="shared" si="14"/>
        <v>0</v>
      </c>
      <c r="F114" s="173">
        <f t="shared" si="14"/>
        <v>15000</v>
      </c>
      <c r="G114" s="173">
        <f>SUM(G106:G113)</f>
        <v>35000</v>
      </c>
      <c r="H114" s="135">
        <f>SUM(H106:H113)</f>
        <v>186000</v>
      </c>
    </row>
    <row r="115" spans="1:8" ht="15.75" thickBot="1">
      <c r="B115" s="36"/>
      <c r="C115" s="36"/>
      <c r="D115" s="36"/>
      <c r="E115" s="36"/>
      <c r="F115" s="36"/>
      <c r="G115" s="36"/>
      <c r="H115" s="36"/>
    </row>
    <row r="116" spans="1:8">
      <c r="A116" s="174" t="s">
        <v>113</v>
      </c>
      <c r="B116" s="166"/>
      <c r="C116" s="166"/>
      <c r="D116" s="166"/>
      <c r="E116" s="166"/>
      <c r="F116" s="167"/>
      <c r="G116" s="167"/>
      <c r="H116" s="140"/>
    </row>
    <row r="117" spans="1:8">
      <c r="A117" s="175" t="s">
        <v>289</v>
      </c>
      <c r="B117" s="134">
        <v>30400</v>
      </c>
      <c r="C117" s="134">
        <v>0</v>
      </c>
      <c r="D117" s="134">
        <v>0</v>
      </c>
      <c r="E117" s="134">
        <v>10000</v>
      </c>
      <c r="F117" s="134">
        <v>0</v>
      </c>
      <c r="G117" s="134">
        <v>0</v>
      </c>
      <c r="H117" s="133">
        <f>SUM(B117:G117)</f>
        <v>40400</v>
      </c>
    </row>
    <row r="118" spans="1:8" ht="15.75" thickBot="1">
      <c r="A118" s="266" t="s">
        <v>290</v>
      </c>
      <c r="B118" s="154">
        <f t="shared" ref="B118:H118" si="15">SUM(B117)</f>
        <v>30400</v>
      </c>
      <c r="C118" s="154">
        <f t="shared" si="15"/>
        <v>0</v>
      </c>
      <c r="D118" s="154">
        <f t="shared" si="15"/>
        <v>0</v>
      </c>
      <c r="E118" s="154">
        <f t="shared" si="15"/>
        <v>10000</v>
      </c>
      <c r="F118" s="173">
        <f t="shared" si="15"/>
        <v>0</v>
      </c>
      <c r="G118" s="173">
        <f>SUM(G117)</f>
        <v>0</v>
      </c>
      <c r="H118" s="136">
        <f t="shared" si="15"/>
        <v>40400</v>
      </c>
    </row>
    <row r="119" spans="1:8" ht="15.75" thickBot="1">
      <c r="B119" s="36"/>
      <c r="C119" s="36"/>
      <c r="D119" s="36"/>
      <c r="E119" s="36"/>
      <c r="F119" s="36"/>
      <c r="G119" s="36"/>
      <c r="H119" s="36"/>
    </row>
    <row r="120" spans="1:8" ht="15.75" thickBot="1">
      <c r="A120" s="162" t="s">
        <v>291</v>
      </c>
      <c r="B120" s="143">
        <f>B118+B114</f>
        <v>92400</v>
      </c>
      <c r="C120" s="143">
        <f t="shared" ref="C120:H120" si="16">C118+C114</f>
        <v>42000</v>
      </c>
      <c r="D120" s="143">
        <f t="shared" si="16"/>
        <v>32000</v>
      </c>
      <c r="E120" s="143">
        <f t="shared" si="16"/>
        <v>10000</v>
      </c>
      <c r="F120" s="143">
        <f t="shared" si="16"/>
        <v>15000</v>
      </c>
      <c r="G120" s="143">
        <f t="shared" si="16"/>
        <v>35000</v>
      </c>
      <c r="H120" s="143">
        <f t="shared" si="16"/>
        <v>226400</v>
      </c>
    </row>
    <row r="121" spans="1:8" ht="15.75" thickBot="1">
      <c r="A121" s="176"/>
      <c r="B121" s="177"/>
      <c r="C121" s="177"/>
      <c r="D121" s="177"/>
      <c r="E121" s="177"/>
      <c r="F121" s="177"/>
      <c r="G121" s="177"/>
      <c r="H121" s="36"/>
    </row>
    <row r="122" spans="1:8">
      <c r="A122" s="178" t="s">
        <v>292</v>
      </c>
      <c r="B122" s="179"/>
      <c r="C122" s="179"/>
      <c r="D122" s="179"/>
      <c r="E122" s="179"/>
      <c r="F122" s="180"/>
      <c r="G122" s="180"/>
      <c r="H122" s="140"/>
    </row>
    <row r="123" spans="1:8">
      <c r="A123" s="267" t="s">
        <v>26</v>
      </c>
      <c r="B123" s="181"/>
      <c r="C123" s="181"/>
      <c r="D123" s="181"/>
      <c r="E123" s="181"/>
      <c r="F123" s="182"/>
      <c r="G123" s="182"/>
      <c r="H123" s="133"/>
    </row>
    <row r="124" spans="1:8">
      <c r="A124" s="255" t="s">
        <v>293</v>
      </c>
      <c r="B124" s="134">
        <v>20000</v>
      </c>
      <c r="C124" s="134">
        <v>17500</v>
      </c>
      <c r="D124" s="134">
        <v>0</v>
      </c>
      <c r="E124" s="134">
        <v>17500</v>
      </c>
      <c r="F124" s="134">
        <v>0</v>
      </c>
      <c r="G124" s="134">
        <v>17500</v>
      </c>
      <c r="H124" s="133">
        <f>SUM(B124:G124)</f>
        <v>72500</v>
      </c>
    </row>
    <row r="125" spans="1:8">
      <c r="A125" s="255" t="s">
        <v>294</v>
      </c>
      <c r="B125" s="134">
        <v>9400</v>
      </c>
      <c r="C125" s="134">
        <v>0</v>
      </c>
      <c r="D125" s="134">
        <v>0</v>
      </c>
      <c r="E125" s="134">
        <v>0</v>
      </c>
      <c r="F125" s="134">
        <v>0</v>
      </c>
      <c r="G125" s="134">
        <v>0</v>
      </c>
      <c r="H125" s="133">
        <f t="shared" ref="H125:H126" si="17">SUM(B125:G125)</f>
        <v>9400</v>
      </c>
    </row>
    <row r="126" spans="1:8">
      <c r="A126" s="255" t="s">
        <v>610</v>
      </c>
      <c r="B126" s="134">
        <v>0</v>
      </c>
      <c r="C126" s="134">
        <v>0</v>
      </c>
      <c r="D126" s="134">
        <v>0</v>
      </c>
      <c r="E126" s="134">
        <v>0</v>
      </c>
      <c r="F126" s="134">
        <v>0</v>
      </c>
      <c r="G126" s="134">
        <v>135000</v>
      </c>
      <c r="H126" s="133">
        <f t="shared" si="17"/>
        <v>135000</v>
      </c>
    </row>
    <row r="127" spans="1:8" ht="15.75" thickBot="1">
      <c r="A127" s="153" t="s">
        <v>295</v>
      </c>
      <c r="B127" s="154">
        <f t="shared" ref="B127:H127" si="18">SUM(B124:B126)</f>
        <v>29400</v>
      </c>
      <c r="C127" s="154">
        <f t="shared" si="18"/>
        <v>17500</v>
      </c>
      <c r="D127" s="154">
        <f t="shared" si="18"/>
        <v>0</v>
      </c>
      <c r="E127" s="154">
        <f t="shared" si="18"/>
        <v>17500</v>
      </c>
      <c r="F127" s="173">
        <f t="shared" si="18"/>
        <v>0</v>
      </c>
      <c r="G127" s="173">
        <f t="shared" si="18"/>
        <v>152500</v>
      </c>
      <c r="H127" s="136">
        <f t="shared" si="18"/>
        <v>216900</v>
      </c>
    </row>
    <row r="128" spans="1:8" ht="15.75" thickBot="1"/>
    <row r="129" spans="1:8">
      <c r="A129" s="126" t="s">
        <v>296</v>
      </c>
      <c r="B129" s="138"/>
      <c r="C129" s="138"/>
      <c r="D129" s="138"/>
      <c r="E129" s="138"/>
      <c r="F129" s="268"/>
      <c r="G129" s="268"/>
      <c r="H129" s="140"/>
    </row>
    <row r="130" spans="1:8">
      <c r="A130" s="267" t="s">
        <v>654</v>
      </c>
      <c r="B130" s="134"/>
      <c r="C130" s="134"/>
      <c r="D130" s="134"/>
      <c r="E130" s="134"/>
      <c r="F130" s="134"/>
      <c r="G130" s="134"/>
      <c r="H130" s="133"/>
    </row>
    <row r="131" spans="1:8">
      <c r="A131" s="255" t="s">
        <v>611</v>
      </c>
      <c r="B131" s="134">
        <v>153300</v>
      </c>
      <c r="C131" s="134">
        <v>0</v>
      </c>
      <c r="D131" s="134">
        <v>0</v>
      </c>
      <c r="E131" s="134">
        <v>0</v>
      </c>
      <c r="F131" s="134">
        <v>0</v>
      </c>
      <c r="G131" s="134">
        <v>0</v>
      </c>
      <c r="H131" s="133">
        <f t="shared" ref="H131" si="19">SUM(B131:G131)</f>
        <v>153300</v>
      </c>
    </row>
    <row r="132" spans="1:8">
      <c r="A132" s="269" t="s">
        <v>297</v>
      </c>
      <c r="B132" s="270"/>
      <c r="C132" s="270"/>
      <c r="D132" s="270"/>
      <c r="E132" s="270"/>
      <c r="F132" s="270"/>
      <c r="G132" s="270"/>
      <c r="H132" s="133"/>
    </row>
    <row r="133" spans="1:8">
      <c r="A133" s="255" t="s">
        <v>298</v>
      </c>
      <c r="B133" s="134">
        <v>0</v>
      </c>
      <c r="C133" s="134">
        <v>20100</v>
      </c>
      <c r="D133" s="134">
        <v>0</v>
      </c>
      <c r="E133" s="134">
        <v>0</v>
      </c>
      <c r="F133" s="134">
        <v>0</v>
      </c>
      <c r="G133" s="134">
        <v>0</v>
      </c>
      <c r="H133" s="133">
        <f t="shared" ref="H133:H157" si="20">SUM(B133:G133)</f>
        <v>20100</v>
      </c>
    </row>
    <row r="134" spans="1:8">
      <c r="A134" s="255" t="s">
        <v>299</v>
      </c>
      <c r="B134" s="134">
        <v>0</v>
      </c>
      <c r="C134" s="134">
        <v>0</v>
      </c>
      <c r="D134" s="134">
        <v>6400</v>
      </c>
      <c r="E134" s="134">
        <v>0</v>
      </c>
      <c r="F134" s="134">
        <v>0</v>
      </c>
      <c r="G134" s="134">
        <v>0</v>
      </c>
      <c r="H134" s="133">
        <f t="shared" si="20"/>
        <v>6400</v>
      </c>
    </row>
    <row r="135" spans="1:8">
      <c r="A135" s="255" t="s">
        <v>300</v>
      </c>
      <c r="B135" s="134">
        <v>0</v>
      </c>
      <c r="C135" s="134">
        <v>0</v>
      </c>
      <c r="D135" s="134">
        <v>56300</v>
      </c>
      <c r="E135" s="134">
        <v>0</v>
      </c>
      <c r="F135" s="134">
        <v>0</v>
      </c>
      <c r="G135" s="134">
        <v>0</v>
      </c>
      <c r="H135" s="133">
        <f t="shared" si="20"/>
        <v>56300</v>
      </c>
    </row>
    <row r="136" spans="1:8">
      <c r="A136" s="255" t="s">
        <v>301</v>
      </c>
      <c r="B136" s="134">
        <v>0</v>
      </c>
      <c r="C136" s="134">
        <v>0</v>
      </c>
      <c r="D136" s="134">
        <v>76200</v>
      </c>
      <c r="E136" s="134">
        <v>0</v>
      </c>
      <c r="F136" s="134">
        <v>0</v>
      </c>
      <c r="G136" s="134">
        <v>0</v>
      </c>
      <c r="H136" s="133">
        <f t="shared" si="20"/>
        <v>76200</v>
      </c>
    </row>
    <row r="137" spans="1:8">
      <c r="A137" s="269" t="s">
        <v>302</v>
      </c>
      <c r="B137" s="270"/>
      <c r="C137" s="270"/>
      <c r="D137" s="270"/>
      <c r="E137" s="270"/>
      <c r="F137" s="270"/>
      <c r="G137" s="270"/>
      <c r="H137" s="275"/>
    </row>
    <row r="138" spans="1:8">
      <c r="A138" s="255" t="s">
        <v>303</v>
      </c>
      <c r="B138" s="134">
        <v>0</v>
      </c>
      <c r="C138" s="134">
        <v>0</v>
      </c>
      <c r="D138" s="134">
        <v>53800</v>
      </c>
      <c r="E138" s="134">
        <v>0</v>
      </c>
      <c r="F138" s="134">
        <v>0</v>
      </c>
      <c r="G138" s="134">
        <v>0</v>
      </c>
      <c r="H138" s="133">
        <f t="shared" si="20"/>
        <v>53800</v>
      </c>
    </row>
    <row r="139" spans="1:8">
      <c r="A139" s="255" t="s">
        <v>304</v>
      </c>
      <c r="B139" s="134">
        <v>0</v>
      </c>
      <c r="C139" s="134">
        <v>0</v>
      </c>
      <c r="D139" s="134">
        <v>44700</v>
      </c>
      <c r="E139" s="134">
        <v>0</v>
      </c>
      <c r="F139" s="134">
        <v>0</v>
      </c>
      <c r="G139" s="134">
        <v>0</v>
      </c>
      <c r="H139" s="133">
        <f t="shared" si="20"/>
        <v>44700</v>
      </c>
    </row>
    <row r="140" spans="1:8">
      <c r="A140" s="255" t="s">
        <v>305</v>
      </c>
      <c r="B140" s="134">
        <v>0</v>
      </c>
      <c r="C140" s="134">
        <v>0</v>
      </c>
      <c r="D140" s="134">
        <v>53700</v>
      </c>
      <c r="E140" s="134">
        <v>0</v>
      </c>
      <c r="F140" s="134">
        <v>0</v>
      </c>
      <c r="G140" s="134">
        <v>0</v>
      </c>
      <c r="H140" s="133">
        <f t="shared" si="20"/>
        <v>53700</v>
      </c>
    </row>
    <row r="141" spans="1:8">
      <c r="A141" s="269" t="s">
        <v>306</v>
      </c>
      <c r="B141" s="270"/>
      <c r="C141" s="270"/>
      <c r="D141" s="270"/>
      <c r="E141" s="270"/>
      <c r="F141" s="270"/>
      <c r="G141" s="270"/>
      <c r="H141" s="133"/>
    </row>
    <row r="142" spans="1:8">
      <c r="A142" s="255" t="s">
        <v>307</v>
      </c>
      <c r="B142" s="134">
        <v>0</v>
      </c>
      <c r="C142" s="134">
        <v>0</v>
      </c>
      <c r="D142" s="134">
        <v>15000</v>
      </c>
      <c r="E142" s="134">
        <v>0</v>
      </c>
      <c r="F142" s="134">
        <v>0</v>
      </c>
      <c r="G142" s="134">
        <v>0</v>
      </c>
      <c r="H142" s="133">
        <f t="shared" si="20"/>
        <v>15000</v>
      </c>
    </row>
    <row r="143" spans="1:8">
      <c r="A143" s="269" t="s">
        <v>308</v>
      </c>
      <c r="B143" s="270"/>
      <c r="C143" s="270"/>
      <c r="D143" s="270"/>
      <c r="E143" s="270"/>
      <c r="F143" s="270"/>
      <c r="G143" s="270"/>
      <c r="H143" s="133"/>
    </row>
    <row r="144" spans="1:8">
      <c r="A144" s="255" t="s">
        <v>309</v>
      </c>
      <c r="B144" s="134">
        <v>0</v>
      </c>
      <c r="C144" s="134">
        <v>0</v>
      </c>
      <c r="D144" s="134">
        <v>64200</v>
      </c>
      <c r="E144" s="134">
        <v>0</v>
      </c>
      <c r="F144" s="134">
        <v>0</v>
      </c>
      <c r="G144" s="134">
        <v>0</v>
      </c>
      <c r="H144" s="133">
        <f t="shared" si="20"/>
        <v>64200</v>
      </c>
    </row>
    <row r="145" spans="1:8">
      <c r="A145" s="255" t="s">
        <v>310</v>
      </c>
      <c r="B145" s="134">
        <v>0</v>
      </c>
      <c r="C145" s="134">
        <v>0</v>
      </c>
      <c r="D145" s="134">
        <v>29800</v>
      </c>
      <c r="E145" s="134">
        <v>0</v>
      </c>
      <c r="F145" s="134">
        <v>0</v>
      </c>
      <c r="G145" s="134">
        <v>0</v>
      </c>
      <c r="H145" s="133">
        <f t="shared" si="20"/>
        <v>29800</v>
      </c>
    </row>
    <row r="146" spans="1:8">
      <c r="A146" s="255" t="s">
        <v>311</v>
      </c>
      <c r="B146" s="134">
        <v>0</v>
      </c>
      <c r="C146" s="134">
        <v>30000</v>
      </c>
      <c r="D146" s="134">
        <v>0</v>
      </c>
      <c r="E146" s="134">
        <v>0</v>
      </c>
      <c r="F146" s="134">
        <v>30000</v>
      </c>
      <c r="G146" s="134">
        <v>0</v>
      </c>
      <c r="H146" s="133">
        <f t="shared" si="20"/>
        <v>60000</v>
      </c>
    </row>
    <row r="147" spans="1:8">
      <c r="A147" s="255" t="s">
        <v>612</v>
      </c>
      <c r="B147" s="134">
        <v>0</v>
      </c>
      <c r="C147" s="134">
        <v>0</v>
      </c>
      <c r="D147" s="134">
        <v>0</v>
      </c>
      <c r="E147" s="134">
        <v>0</v>
      </c>
      <c r="F147" s="134">
        <v>0</v>
      </c>
      <c r="G147" s="134">
        <v>50000</v>
      </c>
      <c r="H147" s="133">
        <f t="shared" si="20"/>
        <v>50000</v>
      </c>
    </row>
    <row r="148" spans="1:8">
      <c r="A148" s="269" t="s">
        <v>312</v>
      </c>
      <c r="B148" s="270"/>
      <c r="C148" s="270"/>
      <c r="D148" s="270"/>
      <c r="E148" s="270"/>
      <c r="F148" s="270"/>
      <c r="G148" s="270"/>
      <c r="H148" s="133"/>
    </row>
    <row r="149" spans="1:8">
      <c r="A149" s="255" t="s">
        <v>313</v>
      </c>
      <c r="B149" s="134">
        <v>0</v>
      </c>
      <c r="C149" s="134">
        <v>120000</v>
      </c>
      <c r="D149" s="134">
        <v>0</v>
      </c>
      <c r="E149" s="134">
        <v>0</v>
      </c>
      <c r="F149" s="134">
        <v>0</v>
      </c>
      <c r="G149" s="134">
        <v>120000</v>
      </c>
      <c r="H149" s="133">
        <f t="shared" si="20"/>
        <v>240000</v>
      </c>
    </row>
    <row r="150" spans="1:8">
      <c r="A150" s="269" t="s">
        <v>314</v>
      </c>
      <c r="B150" s="270"/>
      <c r="C150" s="270"/>
      <c r="D150" s="270"/>
      <c r="E150" s="270"/>
      <c r="F150" s="270"/>
      <c r="G150" s="270"/>
      <c r="H150" s="133"/>
    </row>
    <row r="151" spans="1:8">
      <c r="A151" s="255" t="s">
        <v>315</v>
      </c>
      <c r="B151" s="134">
        <v>0</v>
      </c>
      <c r="C151" s="134">
        <v>0</v>
      </c>
      <c r="D151" s="134">
        <v>0</v>
      </c>
      <c r="E151" s="134">
        <v>100000</v>
      </c>
      <c r="F151" s="134">
        <v>0</v>
      </c>
      <c r="G151" s="134">
        <v>0</v>
      </c>
      <c r="H151" s="133">
        <f t="shared" si="20"/>
        <v>100000</v>
      </c>
    </row>
    <row r="152" spans="1:8">
      <c r="A152" s="269" t="s">
        <v>316</v>
      </c>
      <c r="B152" s="134"/>
      <c r="C152" s="134"/>
      <c r="D152" s="134"/>
      <c r="E152" s="134"/>
      <c r="F152" s="134"/>
      <c r="G152" s="134"/>
      <c r="H152" s="133"/>
    </row>
    <row r="153" spans="1:8">
      <c r="A153" s="255" t="s">
        <v>317</v>
      </c>
      <c r="B153" s="134">
        <v>24000</v>
      </c>
      <c r="C153" s="134">
        <v>8000</v>
      </c>
      <c r="D153" s="134">
        <v>8000</v>
      </c>
      <c r="E153" s="134">
        <v>8000</v>
      </c>
      <c r="F153" s="134">
        <v>8000</v>
      </c>
      <c r="G153" s="134">
        <v>8000</v>
      </c>
      <c r="H153" s="133">
        <f t="shared" si="20"/>
        <v>64000</v>
      </c>
    </row>
    <row r="154" spans="1:8">
      <c r="A154" s="255" t="s">
        <v>318</v>
      </c>
      <c r="B154" s="134">
        <v>17900</v>
      </c>
      <c r="C154" s="134">
        <v>0</v>
      </c>
      <c r="D154" s="134">
        <v>0</v>
      </c>
      <c r="E154" s="134">
        <v>0</v>
      </c>
      <c r="F154" s="134">
        <v>25000</v>
      </c>
      <c r="G154" s="134">
        <v>0</v>
      </c>
      <c r="H154" s="133">
        <f t="shared" si="20"/>
        <v>42900</v>
      </c>
    </row>
    <row r="155" spans="1:8">
      <c r="A155" s="269" t="s">
        <v>319</v>
      </c>
      <c r="B155" s="134"/>
      <c r="C155" s="134"/>
      <c r="D155" s="134"/>
      <c r="E155" s="134"/>
      <c r="F155" s="134"/>
      <c r="G155" s="134"/>
      <c r="H155" s="133"/>
    </row>
    <row r="156" spans="1:8">
      <c r="A156" s="255" t="s">
        <v>320</v>
      </c>
      <c r="B156" s="134">
        <v>0</v>
      </c>
      <c r="C156" s="134">
        <v>25000</v>
      </c>
      <c r="D156" s="134">
        <v>0</v>
      </c>
      <c r="E156" s="134">
        <v>0</v>
      </c>
      <c r="F156" s="134">
        <v>0</v>
      </c>
      <c r="G156" s="134">
        <v>0</v>
      </c>
      <c r="H156" s="133">
        <f t="shared" si="20"/>
        <v>25000</v>
      </c>
    </row>
    <row r="157" spans="1:8">
      <c r="A157" s="255" t="s">
        <v>321</v>
      </c>
      <c r="B157" s="134">
        <v>6200</v>
      </c>
      <c r="C157" s="134">
        <v>7000</v>
      </c>
      <c r="D157" s="134">
        <v>7000</v>
      </c>
      <c r="E157" s="134">
        <v>7000</v>
      </c>
      <c r="F157" s="134">
        <v>7000</v>
      </c>
      <c r="G157" s="134">
        <v>7000</v>
      </c>
      <c r="H157" s="133">
        <f t="shared" si="20"/>
        <v>41200</v>
      </c>
    </row>
    <row r="158" spans="1:8">
      <c r="A158" s="255" t="s">
        <v>322</v>
      </c>
      <c r="B158" s="134">
        <v>59200</v>
      </c>
      <c r="C158" s="134">
        <v>45000</v>
      </c>
      <c r="D158" s="134">
        <v>45000</v>
      </c>
      <c r="E158" s="134">
        <v>45000</v>
      </c>
      <c r="F158" s="134">
        <v>45000</v>
      </c>
      <c r="G158" s="134">
        <v>45000</v>
      </c>
      <c r="H158" s="133">
        <f>SUM(B158:G158)</f>
        <v>284200</v>
      </c>
    </row>
    <row r="159" spans="1:8" ht="15.75" thickBot="1">
      <c r="A159" s="271" t="s">
        <v>323</v>
      </c>
      <c r="B159" s="154">
        <f t="shared" ref="B159:H159" si="21">SUM(B130:B158)</f>
        <v>260600</v>
      </c>
      <c r="C159" s="154">
        <f t="shared" si="21"/>
        <v>255100</v>
      </c>
      <c r="D159" s="154">
        <f t="shared" si="21"/>
        <v>460100</v>
      </c>
      <c r="E159" s="154">
        <f t="shared" si="21"/>
        <v>160000</v>
      </c>
      <c r="F159" s="154">
        <f t="shared" si="21"/>
        <v>115000</v>
      </c>
      <c r="G159" s="154">
        <f t="shared" si="21"/>
        <v>230000</v>
      </c>
      <c r="H159" s="136">
        <f t="shared" si="21"/>
        <v>1480800</v>
      </c>
    </row>
    <row r="160" spans="1:8" ht="15.75" thickBot="1"/>
    <row r="161" spans="1:8">
      <c r="A161" s="174" t="s">
        <v>324</v>
      </c>
      <c r="B161" s="166"/>
      <c r="C161" s="166"/>
      <c r="D161" s="166"/>
      <c r="E161" s="166"/>
      <c r="F161" s="167"/>
      <c r="G161" s="167"/>
      <c r="H161" s="140"/>
    </row>
    <row r="162" spans="1:8">
      <c r="A162" s="255" t="s">
        <v>613</v>
      </c>
      <c r="B162" s="134">
        <v>0</v>
      </c>
      <c r="C162" s="134">
        <v>1000</v>
      </c>
      <c r="D162" s="134">
        <v>1000</v>
      </c>
      <c r="E162" s="134">
        <v>1000</v>
      </c>
      <c r="F162" s="134">
        <v>1000</v>
      </c>
      <c r="G162" s="134">
        <v>1000</v>
      </c>
      <c r="H162" s="133">
        <f>SUM(B162:G162)</f>
        <v>5000</v>
      </c>
    </row>
    <row r="163" spans="1:8">
      <c r="A163" s="255" t="s">
        <v>325</v>
      </c>
      <c r="B163" s="134">
        <v>0</v>
      </c>
      <c r="C163" s="134">
        <v>30000</v>
      </c>
      <c r="D163" s="134">
        <v>0</v>
      </c>
      <c r="E163" s="134">
        <v>0</v>
      </c>
      <c r="F163" s="134">
        <v>0</v>
      </c>
      <c r="G163" s="134">
        <v>0</v>
      </c>
      <c r="H163" s="133">
        <f t="shared" ref="H163:H179" si="22">SUM(B163:G163)</f>
        <v>30000</v>
      </c>
    </row>
    <row r="164" spans="1:8">
      <c r="A164" s="255" t="s">
        <v>326</v>
      </c>
      <c r="B164" s="134">
        <v>0</v>
      </c>
      <c r="C164" s="134">
        <v>15000</v>
      </c>
      <c r="D164" s="134">
        <v>0</v>
      </c>
      <c r="E164" s="134">
        <v>0</v>
      </c>
      <c r="F164" s="134">
        <v>0</v>
      </c>
      <c r="G164" s="134">
        <v>0</v>
      </c>
      <c r="H164" s="133">
        <f t="shared" si="22"/>
        <v>15000</v>
      </c>
    </row>
    <row r="165" spans="1:8">
      <c r="A165" s="255" t="s">
        <v>327</v>
      </c>
      <c r="B165" s="134">
        <v>0</v>
      </c>
      <c r="C165" s="134">
        <v>0</v>
      </c>
      <c r="D165" s="134">
        <v>12000</v>
      </c>
      <c r="E165" s="134">
        <v>0</v>
      </c>
      <c r="F165" s="134">
        <v>0</v>
      </c>
      <c r="G165" s="134">
        <v>8000</v>
      </c>
      <c r="H165" s="133">
        <f t="shared" si="22"/>
        <v>20000</v>
      </c>
    </row>
    <row r="166" spans="1:8">
      <c r="A166" s="255" t="s">
        <v>328</v>
      </c>
      <c r="B166" s="134">
        <v>0</v>
      </c>
      <c r="C166" s="134">
        <v>20000</v>
      </c>
      <c r="D166" s="134">
        <v>0</v>
      </c>
      <c r="E166" s="134">
        <v>0</v>
      </c>
      <c r="F166" s="134">
        <v>0</v>
      </c>
      <c r="G166" s="134">
        <v>0</v>
      </c>
      <c r="H166" s="133">
        <f t="shared" si="22"/>
        <v>20000</v>
      </c>
    </row>
    <row r="167" spans="1:8">
      <c r="A167" s="255" t="s">
        <v>329</v>
      </c>
      <c r="B167" s="134">
        <v>40000</v>
      </c>
      <c r="C167" s="134">
        <v>0</v>
      </c>
      <c r="D167" s="134">
        <v>0</v>
      </c>
      <c r="E167" s="134">
        <v>0</v>
      </c>
      <c r="F167" s="134">
        <v>0</v>
      </c>
      <c r="G167" s="134">
        <v>0</v>
      </c>
      <c r="H167" s="133">
        <f t="shared" si="22"/>
        <v>40000</v>
      </c>
    </row>
    <row r="168" spans="1:8">
      <c r="A168" s="255" t="s">
        <v>330</v>
      </c>
      <c r="B168" s="134">
        <v>5400</v>
      </c>
      <c r="C168" s="134">
        <v>0</v>
      </c>
      <c r="D168" s="134">
        <v>50000</v>
      </c>
      <c r="E168" s="134">
        <v>0</v>
      </c>
      <c r="F168" s="134">
        <v>0</v>
      </c>
      <c r="G168" s="134">
        <v>0</v>
      </c>
      <c r="H168" s="133">
        <f t="shared" si="22"/>
        <v>55400</v>
      </c>
    </row>
    <row r="169" spans="1:8">
      <c r="A169" s="255" t="s">
        <v>331</v>
      </c>
      <c r="B169" s="134">
        <v>0</v>
      </c>
      <c r="C169" s="134">
        <v>15000</v>
      </c>
      <c r="D169" s="134">
        <v>0</v>
      </c>
      <c r="E169" s="134">
        <v>0</v>
      </c>
      <c r="F169" s="134">
        <v>0</v>
      </c>
      <c r="G169" s="134">
        <v>0</v>
      </c>
      <c r="H169" s="133">
        <f t="shared" si="22"/>
        <v>15000</v>
      </c>
    </row>
    <row r="170" spans="1:8">
      <c r="A170" s="255" t="s">
        <v>332</v>
      </c>
      <c r="B170" s="134">
        <v>10000</v>
      </c>
      <c r="C170" s="134">
        <v>0</v>
      </c>
      <c r="D170" s="134">
        <v>0</v>
      </c>
      <c r="E170" s="134">
        <v>10000</v>
      </c>
      <c r="F170" s="134">
        <v>0</v>
      </c>
      <c r="G170" s="134">
        <v>0</v>
      </c>
      <c r="H170" s="133">
        <f t="shared" si="22"/>
        <v>20000</v>
      </c>
    </row>
    <row r="171" spans="1:8">
      <c r="A171" s="255" t="s">
        <v>333</v>
      </c>
      <c r="B171" s="134">
        <v>0</v>
      </c>
      <c r="C171" s="134">
        <v>5000</v>
      </c>
      <c r="D171" s="134">
        <v>0</v>
      </c>
      <c r="E171" s="134">
        <v>0</v>
      </c>
      <c r="F171" s="134">
        <v>0</v>
      </c>
      <c r="G171" s="134">
        <v>0</v>
      </c>
      <c r="H171" s="133">
        <f t="shared" si="22"/>
        <v>5000</v>
      </c>
    </row>
    <row r="172" spans="1:8">
      <c r="A172" s="255" t="s">
        <v>334</v>
      </c>
      <c r="B172" s="134">
        <v>0</v>
      </c>
      <c r="C172" s="134">
        <v>12000</v>
      </c>
      <c r="D172" s="134">
        <v>0</v>
      </c>
      <c r="E172" s="134">
        <v>0</v>
      </c>
      <c r="F172" s="134">
        <v>0</v>
      </c>
      <c r="G172" s="134">
        <v>0</v>
      </c>
      <c r="H172" s="133">
        <f t="shared" si="22"/>
        <v>12000</v>
      </c>
    </row>
    <row r="173" spans="1:8">
      <c r="A173" s="255" t="s">
        <v>335</v>
      </c>
      <c r="B173" s="134">
        <v>0</v>
      </c>
      <c r="C173" s="134">
        <v>60000</v>
      </c>
      <c r="D173" s="134">
        <v>0</v>
      </c>
      <c r="E173" s="134">
        <v>0</v>
      </c>
      <c r="F173" s="134">
        <v>0</v>
      </c>
      <c r="G173" s="134">
        <v>0</v>
      </c>
      <c r="H173" s="133">
        <f t="shared" si="22"/>
        <v>60000</v>
      </c>
    </row>
    <row r="174" spans="1:8">
      <c r="A174" s="255" t="s">
        <v>336</v>
      </c>
      <c r="B174" s="134">
        <v>10000</v>
      </c>
      <c r="C174" s="134">
        <v>10000</v>
      </c>
      <c r="D174" s="134">
        <v>10000</v>
      </c>
      <c r="E174" s="134">
        <v>10000</v>
      </c>
      <c r="F174" s="134">
        <v>10000</v>
      </c>
      <c r="G174" s="134">
        <v>10000</v>
      </c>
      <c r="H174" s="133">
        <f t="shared" si="22"/>
        <v>60000</v>
      </c>
    </row>
    <row r="175" spans="1:8">
      <c r="A175" s="255" t="s">
        <v>337</v>
      </c>
      <c r="B175" s="134">
        <v>3000</v>
      </c>
      <c r="C175" s="134">
        <v>18000</v>
      </c>
      <c r="D175" s="134">
        <v>3000</v>
      </c>
      <c r="E175" s="134">
        <v>3000</v>
      </c>
      <c r="F175" s="134">
        <v>3000</v>
      </c>
      <c r="G175" s="134">
        <v>3000</v>
      </c>
      <c r="H175" s="133">
        <f t="shared" si="22"/>
        <v>33000</v>
      </c>
    </row>
    <row r="176" spans="1:8">
      <c r="A176" s="255" t="s">
        <v>338</v>
      </c>
      <c r="B176" s="134">
        <v>0</v>
      </c>
      <c r="C176" s="134">
        <v>0</v>
      </c>
      <c r="D176" s="134">
        <v>0</v>
      </c>
      <c r="E176" s="134">
        <v>30000</v>
      </c>
      <c r="F176" s="134">
        <v>0</v>
      </c>
      <c r="G176" s="134">
        <v>0</v>
      </c>
      <c r="H176" s="133">
        <f t="shared" si="22"/>
        <v>30000</v>
      </c>
    </row>
    <row r="177" spans="1:8">
      <c r="A177" s="255" t="s">
        <v>339</v>
      </c>
      <c r="B177" s="134">
        <v>0</v>
      </c>
      <c r="C177" s="134">
        <v>4000</v>
      </c>
      <c r="D177" s="134">
        <v>0</v>
      </c>
      <c r="E177" s="134">
        <v>0</v>
      </c>
      <c r="F177" s="134">
        <v>0</v>
      </c>
      <c r="G177" s="134">
        <v>8000</v>
      </c>
      <c r="H177" s="133">
        <f t="shared" si="22"/>
        <v>12000</v>
      </c>
    </row>
    <row r="178" spans="1:8">
      <c r="A178" s="255" t="s">
        <v>340</v>
      </c>
      <c r="B178" s="134">
        <v>10000</v>
      </c>
      <c r="C178" s="134">
        <v>10000</v>
      </c>
      <c r="D178" s="134">
        <v>10000</v>
      </c>
      <c r="E178" s="134">
        <v>10000</v>
      </c>
      <c r="F178" s="134">
        <v>10000</v>
      </c>
      <c r="G178" s="134">
        <v>10000</v>
      </c>
      <c r="H178" s="133">
        <f t="shared" si="22"/>
        <v>60000</v>
      </c>
    </row>
    <row r="179" spans="1:8">
      <c r="A179" s="255" t="s">
        <v>341</v>
      </c>
      <c r="B179" s="134">
        <v>0</v>
      </c>
      <c r="C179" s="134">
        <v>10000</v>
      </c>
      <c r="D179" s="134">
        <v>0</v>
      </c>
      <c r="E179" s="134">
        <v>0</v>
      </c>
      <c r="F179" s="134">
        <v>0</v>
      </c>
      <c r="G179" s="134">
        <v>0</v>
      </c>
      <c r="H179" s="133">
        <f t="shared" si="22"/>
        <v>10000</v>
      </c>
    </row>
    <row r="180" spans="1:8" ht="15.75" thickBot="1">
      <c r="A180" s="153" t="s">
        <v>295</v>
      </c>
      <c r="B180" s="154">
        <f t="shared" ref="B180:H180" si="23">SUM(B162:B179)</f>
        <v>78400</v>
      </c>
      <c r="C180" s="154">
        <f t="shared" si="23"/>
        <v>210000</v>
      </c>
      <c r="D180" s="154">
        <f t="shared" si="23"/>
        <v>86000</v>
      </c>
      <c r="E180" s="154">
        <f t="shared" si="23"/>
        <v>64000</v>
      </c>
      <c r="F180" s="154">
        <f t="shared" si="23"/>
        <v>24000</v>
      </c>
      <c r="G180" s="154">
        <f t="shared" si="23"/>
        <v>40000</v>
      </c>
      <c r="H180" s="154">
        <f t="shared" si="23"/>
        <v>502400</v>
      </c>
    </row>
    <row r="181" spans="1:8" ht="15.75" thickBot="1">
      <c r="A181" s="164"/>
      <c r="B181" s="165"/>
      <c r="C181" s="165"/>
      <c r="D181" s="165"/>
      <c r="E181" s="165"/>
      <c r="F181" s="165"/>
      <c r="G181" s="165"/>
      <c r="H181" s="165"/>
    </row>
    <row r="182" spans="1:8" ht="15.75" thickBot="1">
      <c r="A182" s="142" t="s">
        <v>342</v>
      </c>
      <c r="B182" s="143">
        <f t="shared" ref="B182:H182" si="24">B127+B180+B159</f>
        <v>368400</v>
      </c>
      <c r="C182" s="143">
        <f t="shared" si="24"/>
        <v>482600</v>
      </c>
      <c r="D182" s="143">
        <f t="shared" si="24"/>
        <v>546100</v>
      </c>
      <c r="E182" s="143">
        <f t="shared" si="24"/>
        <v>241500</v>
      </c>
      <c r="F182" s="143">
        <f t="shared" si="24"/>
        <v>139000</v>
      </c>
      <c r="G182" s="143">
        <f t="shared" si="24"/>
        <v>422500</v>
      </c>
      <c r="H182" s="143">
        <f t="shared" si="24"/>
        <v>2200100</v>
      </c>
    </row>
    <row r="183" spans="1:8" ht="15.75" thickBot="1">
      <c r="A183" s="272"/>
      <c r="B183" s="147"/>
      <c r="C183" s="147"/>
      <c r="D183" s="147"/>
      <c r="E183" s="147"/>
      <c r="F183" s="147"/>
      <c r="G183" s="147"/>
      <c r="H183" s="36"/>
    </row>
    <row r="184" spans="1:8">
      <c r="A184" s="174" t="s">
        <v>343</v>
      </c>
      <c r="B184" s="166"/>
      <c r="C184" s="166"/>
      <c r="D184" s="166"/>
      <c r="E184" s="166"/>
      <c r="F184" s="167"/>
      <c r="G184" s="167"/>
      <c r="H184" s="140"/>
    </row>
    <row r="185" spans="1:8">
      <c r="A185" s="183" t="s">
        <v>16</v>
      </c>
      <c r="B185" s="131"/>
      <c r="C185" s="131"/>
      <c r="D185" s="131"/>
      <c r="E185" s="131"/>
      <c r="F185" s="169"/>
      <c r="G185" s="169"/>
      <c r="H185" s="133"/>
    </row>
    <row r="186" spans="1:8">
      <c r="A186" s="172" t="s">
        <v>614</v>
      </c>
      <c r="B186" s="134">
        <v>2000</v>
      </c>
      <c r="C186" s="134">
        <v>0</v>
      </c>
      <c r="D186" s="134">
        <v>0</v>
      </c>
      <c r="E186" s="134">
        <v>0</v>
      </c>
      <c r="F186" s="134">
        <v>2000</v>
      </c>
      <c r="G186" s="134">
        <v>0</v>
      </c>
      <c r="H186" s="133">
        <f t="shared" ref="H186:H193" si="25">SUM(B186:G186)</f>
        <v>4000</v>
      </c>
    </row>
    <row r="187" spans="1:8">
      <c r="A187" s="172" t="s">
        <v>344</v>
      </c>
      <c r="B187" s="134">
        <v>0</v>
      </c>
      <c r="C187" s="134">
        <v>0</v>
      </c>
      <c r="D187" s="134">
        <v>2000</v>
      </c>
      <c r="E187" s="134">
        <v>0</v>
      </c>
      <c r="F187" s="134">
        <v>0</v>
      </c>
      <c r="G187" s="134">
        <v>0</v>
      </c>
      <c r="H187" s="133">
        <f t="shared" si="25"/>
        <v>2000</v>
      </c>
    </row>
    <row r="188" spans="1:8">
      <c r="A188" s="172" t="s">
        <v>345</v>
      </c>
      <c r="B188" s="134">
        <v>0</v>
      </c>
      <c r="C188" s="134">
        <v>0</v>
      </c>
      <c r="D188" s="134">
        <v>0</v>
      </c>
      <c r="E188" s="134">
        <v>0</v>
      </c>
      <c r="F188" s="134">
        <v>20000</v>
      </c>
      <c r="G188" s="134">
        <v>0</v>
      </c>
      <c r="H188" s="133">
        <f t="shared" si="25"/>
        <v>20000</v>
      </c>
    </row>
    <row r="189" spans="1:8">
      <c r="A189" s="172" t="s">
        <v>346</v>
      </c>
      <c r="B189" s="134">
        <v>0</v>
      </c>
      <c r="C189" s="134">
        <v>2000</v>
      </c>
      <c r="D189" s="134">
        <v>0</v>
      </c>
      <c r="E189" s="134">
        <v>0</v>
      </c>
      <c r="F189" s="134">
        <v>0</v>
      </c>
      <c r="G189" s="134">
        <v>15000</v>
      </c>
      <c r="H189" s="133">
        <f t="shared" si="25"/>
        <v>17000</v>
      </c>
    </row>
    <row r="190" spans="1:8">
      <c r="A190" s="185" t="s">
        <v>351</v>
      </c>
      <c r="B190" s="134">
        <v>1000</v>
      </c>
      <c r="C190" s="134">
        <v>0</v>
      </c>
      <c r="D190" s="134">
        <v>0</v>
      </c>
      <c r="E190" s="134">
        <v>0</v>
      </c>
      <c r="F190" s="134">
        <v>1000</v>
      </c>
      <c r="G190" s="134">
        <v>0</v>
      </c>
      <c r="H190" s="133">
        <f t="shared" si="25"/>
        <v>2000</v>
      </c>
    </row>
    <row r="191" spans="1:8">
      <c r="A191" s="185" t="s">
        <v>352</v>
      </c>
      <c r="B191" s="134">
        <v>5000</v>
      </c>
      <c r="C191" s="134">
        <v>0</v>
      </c>
      <c r="D191" s="134">
        <v>0</v>
      </c>
      <c r="E191" s="134">
        <v>0</v>
      </c>
      <c r="F191" s="134">
        <v>0</v>
      </c>
      <c r="G191" s="134">
        <v>0</v>
      </c>
      <c r="H191" s="133">
        <f t="shared" si="25"/>
        <v>5000</v>
      </c>
    </row>
    <row r="192" spans="1:8">
      <c r="A192" s="170" t="s">
        <v>353</v>
      </c>
      <c r="B192" s="134">
        <v>10000</v>
      </c>
      <c r="C192" s="134">
        <v>0</v>
      </c>
      <c r="D192" s="134">
        <v>0</v>
      </c>
      <c r="E192" s="134">
        <v>0</v>
      </c>
      <c r="F192" s="134">
        <v>0</v>
      </c>
      <c r="G192" s="134">
        <v>0</v>
      </c>
      <c r="H192" s="133">
        <f t="shared" si="25"/>
        <v>10000</v>
      </c>
    </row>
    <row r="193" spans="1:8">
      <c r="A193" s="170" t="s">
        <v>354</v>
      </c>
      <c r="B193" s="134">
        <v>10000</v>
      </c>
      <c r="C193" s="134">
        <v>0</v>
      </c>
      <c r="D193" s="134">
        <v>0</v>
      </c>
      <c r="E193" s="134">
        <v>0</v>
      </c>
      <c r="F193" s="134">
        <v>0</v>
      </c>
      <c r="G193" s="134">
        <v>10000</v>
      </c>
      <c r="H193" s="133">
        <f t="shared" si="25"/>
        <v>20000</v>
      </c>
    </row>
    <row r="194" spans="1:8">
      <c r="A194" s="184" t="s">
        <v>347</v>
      </c>
      <c r="B194" s="134">
        <v>0</v>
      </c>
      <c r="C194" s="134">
        <v>23000</v>
      </c>
      <c r="D194" s="134">
        <v>0</v>
      </c>
      <c r="E194" s="134">
        <v>0</v>
      </c>
      <c r="F194" s="134">
        <v>0</v>
      </c>
      <c r="G194" s="134">
        <v>0</v>
      </c>
      <c r="H194" s="133">
        <f>SUM(B194:G194)</f>
        <v>23000</v>
      </c>
    </row>
    <row r="195" spans="1:8">
      <c r="A195" s="273" t="s">
        <v>348</v>
      </c>
      <c r="B195" s="134">
        <v>0</v>
      </c>
      <c r="C195" s="134">
        <v>24000</v>
      </c>
      <c r="D195" s="134">
        <v>0</v>
      </c>
      <c r="E195" s="134">
        <v>0</v>
      </c>
      <c r="F195" s="134">
        <v>0</v>
      </c>
      <c r="G195" s="134">
        <v>0</v>
      </c>
      <c r="H195" s="133">
        <f>SUM(B195:G195)</f>
        <v>24000</v>
      </c>
    </row>
    <row r="196" spans="1:8">
      <c r="A196" s="273" t="s">
        <v>349</v>
      </c>
      <c r="B196" s="134">
        <v>2000</v>
      </c>
      <c r="C196" s="134">
        <v>0</v>
      </c>
      <c r="D196" s="134">
        <v>0</v>
      </c>
      <c r="E196" s="134">
        <v>0</v>
      </c>
      <c r="F196" s="134">
        <v>0</v>
      </c>
      <c r="G196" s="134">
        <v>2000</v>
      </c>
      <c r="H196" s="133">
        <f>SUM(B196:G196)</f>
        <v>4000</v>
      </c>
    </row>
    <row r="197" spans="1:8">
      <c r="A197" s="273" t="s">
        <v>350</v>
      </c>
      <c r="B197" s="134">
        <v>0</v>
      </c>
      <c r="C197" s="134">
        <v>4000</v>
      </c>
      <c r="D197" s="134">
        <v>0</v>
      </c>
      <c r="E197" s="134">
        <v>0</v>
      </c>
      <c r="F197" s="134">
        <v>0</v>
      </c>
      <c r="G197" s="134">
        <v>0</v>
      </c>
      <c r="H197" s="133">
        <f>SUM(B197:G197)</f>
        <v>4000</v>
      </c>
    </row>
    <row r="198" spans="1:8" ht="15.75" thickBot="1">
      <c r="A198" s="153" t="s">
        <v>355</v>
      </c>
      <c r="B198" s="154">
        <f t="shared" ref="B198:H198" si="26">SUM(B186:B197)</f>
        <v>30000</v>
      </c>
      <c r="C198" s="154">
        <f t="shared" si="26"/>
        <v>53000</v>
      </c>
      <c r="D198" s="154">
        <f t="shared" si="26"/>
        <v>2000</v>
      </c>
      <c r="E198" s="154">
        <f t="shared" si="26"/>
        <v>0</v>
      </c>
      <c r="F198" s="154">
        <f t="shared" si="26"/>
        <v>23000</v>
      </c>
      <c r="G198" s="154">
        <f t="shared" si="26"/>
        <v>27000</v>
      </c>
      <c r="H198" s="136">
        <f t="shared" si="26"/>
        <v>135000</v>
      </c>
    </row>
    <row r="199" spans="1:8" ht="15.75" thickBot="1">
      <c r="B199" s="36"/>
      <c r="C199" s="36"/>
      <c r="D199" s="36"/>
      <c r="E199" s="36"/>
      <c r="F199" s="36"/>
      <c r="G199" s="36"/>
      <c r="H199" s="36"/>
    </row>
    <row r="200" spans="1:8">
      <c r="A200" s="174" t="s">
        <v>29</v>
      </c>
      <c r="B200" s="127"/>
      <c r="C200" s="127"/>
      <c r="D200" s="127"/>
      <c r="E200" s="127"/>
      <c r="F200" s="274"/>
      <c r="G200" s="274"/>
      <c r="H200" s="140"/>
    </row>
    <row r="201" spans="1:8">
      <c r="A201" s="260" t="s">
        <v>356</v>
      </c>
      <c r="B201" s="134">
        <v>3036200</v>
      </c>
      <c r="C201" s="134">
        <v>1615000</v>
      </c>
      <c r="D201" s="134">
        <v>397000</v>
      </c>
      <c r="E201" s="134">
        <v>380000</v>
      </c>
      <c r="F201" s="134">
        <v>950000</v>
      </c>
      <c r="G201" s="134">
        <v>1082400</v>
      </c>
      <c r="H201" s="133">
        <f t="shared" ref="H201:H230" si="27">SUM(B201:G201)</f>
        <v>7460600</v>
      </c>
    </row>
    <row r="202" spans="1:8">
      <c r="A202" s="276" t="s">
        <v>357</v>
      </c>
      <c r="B202" s="134">
        <v>0</v>
      </c>
      <c r="C202" s="134">
        <v>15000</v>
      </c>
      <c r="D202" s="134">
        <v>0</v>
      </c>
      <c r="E202" s="134">
        <v>0</v>
      </c>
      <c r="F202" s="134">
        <v>0</v>
      </c>
      <c r="G202" s="134">
        <v>0</v>
      </c>
      <c r="H202" s="133">
        <f t="shared" si="27"/>
        <v>15000</v>
      </c>
    </row>
    <row r="203" spans="1:8">
      <c r="A203" s="276" t="s">
        <v>358</v>
      </c>
      <c r="B203" s="134">
        <v>25000</v>
      </c>
      <c r="C203" s="134">
        <v>0</v>
      </c>
      <c r="D203" s="134">
        <v>0</v>
      </c>
      <c r="E203" s="134">
        <v>0</v>
      </c>
      <c r="F203" s="134">
        <v>0</v>
      </c>
      <c r="G203" s="134">
        <v>0</v>
      </c>
      <c r="H203" s="133">
        <f t="shared" si="27"/>
        <v>25000</v>
      </c>
    </row>
    <row r="204" spans="1:8">
      <c r="A204" s="276" t="s">
        <v>359</v>
      </c>
      <c r="B204" s="134">
        <v>15000</v>
      </c>
      <c r="C204" s="134">
        <v>0</v>
      </c>
      <c r="D204" s="134">
        <v>0</v>
      </c>
      <c r="E204" s="134">
        <v>0</v>
      </c>
      <c r="F204" s="134">
        <v>0</v>
      </c>
      <c r="G204" s="134">
        <v>0</v>
      </c>
      <c r="H204" s="133">
        <f t="shared" si="27"/>
        <v>15000</v>
      </c>
    </row>
    <row r="205" spans="1:8">
      <c r="A205" s="277" t="s">
        <v>360</v>
      </c>
      <c r="B205" s="134">
        <v>0</v>
      </c>
      <c r="C205" s="134">
        <v>0</v>
      </c>
      <c r="D205" s="134">
        <v>20000</v>
      </c>
      <c r="E205" s="134">
        <v>0</v>
      </c>
      <c r="F205" s="134">
        <v>0</v>
      </c>
      <c r="G205" s="134">
        <v>0</v>
      </c>
      <c r="H205" s="133">
        <f t="shared" si="27"/>
        <v>20000</v>
      </c>
    </row>
    <row r="206" spans="1:8">
      <c r="A206" s="277" t="s">
        <v>361</v>
      </c>
      <c r="B206" s="134">
        <v>0</v>
      </c>
      <c r="C206" s="134">
        <v>0</v>
      </c>
      <c r="D206" s="134">
        <v>0</v>
      </c>
      <c r="E206" s="134">
        <v>10000</v>
      </c>
      <c r="F206" s="134">
        <v>0</v>
      </c>
      <c r="G206" s="134">
        <v>0</v>
      </c>
      <c r="H206" s="133">
        <f>SUM(B206:G206)</f>
        <v>10000</v>
      </c>
    </row>
    <row r="207" spans="1:8">
      <c r="A207" s="277" t="s">
        <v>362</v>
      </c>
      <c r="B207" s="134">
        <v>0</v>
      </c>
      <c r="C207" s="134">
        <v>0</v>
      </c>
      <c r="D207" s="134">
        <v>0</v>
      </c>
      <c r="E207" s="134">
        <v>15000</v>
      </c>
      <c r="F207" s="134">
        <v>0</v>
      </c>
      <c r="G207" s="134">
        <v>0</v>
      </c>
      <c r="H207" s="133">
        <f>SUM(B207:G207)</f>
        <v>15000</v>
      </c>
    </row>
    <row r="208" spans="1:8">
      <c r="A208" s="277" t="s">
        <v>363</v>
      </c>
      <c r="B208" s="134">
        <v>0</v>
      </c>
      <c r="C208" s="134">
        <v>120000</v>
      </c>
      <c r="D208" s="134">
        <v>0</v>
      </c>
      <c r="E208" s="134">
        <v>0</v>
      </c>
      <c r="F208" s="134">
        <v>0</v>
      </c>
      <c r="G208" s="134">
        <v>0</v>
      </c>
      <c r="H208" s="133">
        <f t="shared" si="27"/>
        <v>120000</v>
      </c>
    </row>
    <row r="209" spans="1:8">
      <c r="A209" s="278" t="s">
        <v>364</v>
      </c>
      <c r="B209" s="134">
        <v>70000</v>
      </c>
      <c r="C209" s="134">
        <v>0</v>
      </c>
      <c r="D209" s="134">
        <v>0</v>
      </c>
      <c r="E209" s="134">
        <v>0</v>
      </c>
      <c r="F209" s="134">
        <v>0</v>
      </c>
      <c r="G209" s="134">
        <v>0</v>
      </c>
      <c r="H209" s="133">
        <f t="shared" si="27"/>
        <v>70000</v>
      </c>
    </row>
    <row r="210" spans="1:8">
      <c r="A210" s="277" t="s">
        <v>365</v>
      </c>
      <c r="B210" s="134">
        <v>0</v>
      </c>
      <c r="C210" s="134">
        <v>100000</v>
      </c>
      <c r="D210" s="134">
        <v>0</v>
      </c>
      <c r="E210" s="134">
        <v>0</v>
      </c>
      <c r="F210" s="134">
        <v>0</v>
      </c>
      <c r="G210" s="134">
        <v>0</v>
      </c>
      <c r="H210" s="133">
        <f t="shared" si="27"/>
        <v>100000</v>
      </c>
    </row>
    <row r="211" spans="1:8">
      <c r="A211" s="277" t="s">
        <v>366</v>
      </c>
      <c r="B211" s="134">
        <v>80000</v>
      </c>
      <c r="C211" s="134">
        <v>0</v>
      </c>
      <c r="D211" s="134">
        <v>0</v>
      </c>
      <c r="E211" s="134">
        <v>0</v>
      </c>
      <c r="F211" s="134">
        <v>0</v>
      </c>
      <c r="G211" s="134">
        <v>0</v>
      </c>
      <c r="H211" s="133">
        <f t="shared" si="27"/>
        <v>80000</v>
      </c>
    </row>
    <row r="212" spans="1:8">
      <c r="A212" s="277" t="s">
        <v>367</v>
      </c>
      <c r="B212" s="134">
        <v>0</v>
      </c>
      <c r="C212" s="134">
        <v>70000</v>
      </c>
      <c r="D212" s="134">
        <v>0</v>
      </c>
      <c r="E212" s="134">
        <v>0</v>
      </c>
      <c r="F212" s="134">
        <v>0</v>
      </c>
      <c r="G212" s="134">
        <v>0</v>
      </c>
      <c r="H212" s="133">
        <f t="shared" si="27"/>
        <v>70000</v>
      </c>
    </row>
    <row r="213" spans="1:8">
      <c r="A213" s="277" t="s">
        <v>368</v>
      </c>
      <c r="B213" s="134">
        <v>150000</v>
      </c>
      <c r="C213" s="134">
        <v>0</v>
      </c>
      <c r="D213" s="134">
        <v>0</v>
      </c>
      <c r="E213" s="134">
        <v>0</v>
      </c>
      <c r="F213" s="134">
        <v>0</v>
      </c>
      <c r="G213" s="134">
        <v>0</v>
      </c>
      <c r="H213" s="133">
        <f t="shared" si="27"/>
        <v>150000</v>
      </c>
    </row>
    <row r="214" spans="1:8">
      <c r="A214" s="394" t="s">
        <v>615</v>
      </c>
      <c r="B214" s="134">
        <v>170000</v>
      </c>
      <c r="C214" s="134">
        <v>0</v>
      </c>
      <c r="D214" s="134">
        <v>0</v>
      </c>
      <c r="E214" s="134">
        <v>0</v>
      </c>
      <c r="F214" s="134">
        <v>0</v>
      </c>
      <c r="G214" s="134">
        <v>0</v>
      </c>
      <c r="H214" s="133">
        <f t="shared" si="27"/>
        <v>170000</v>
      </c>
    </row>
    <row r="215" spans="1:8">
      <c r="A215" s="276" t="s">
        <v>371</v>
      </c>
      <c r="B215" s="134">
        <v>20000</v>
      </c>
      <c r="C215" s="134">
        <v>0</v>
      </c>
      <c r="D215" s="134">
        <v>0</v>
      </c>
      <c r="E215" s="134">
        <v>0</v>
      </c>
      <c r="F215" s="134">
        <v>0</v>
      </c>
      <c r="G215" s="134">
        <v>0</v>
      </c>
      <c r="H215" s="133">
        <f>SUM(B215:G215)</f>
        <v>20000</v>
      </c>
    </row>
    <row r="216" spans="1:8">
      <c r="A216" s="279" t="s">
        <v>369</v>
      </c>
      <c r="B216" s="134">
        <v>0</v>
      </c>
      <c r="C216" s="134">
        <v>0</v>
      </c>
      <c r="D216" s="134">
        <v>10000</v>
      </c>
      <c r="E216" s="134">
        <v>0</v>
      </c>
      <c r="F216" s="134">
        <v>0</v>
      </c>
      <c r="G216" s="134">
        <v>0</v>
      </c>
      <c r="H216" s="133">
        <f t="shared" si="27"/>
        <v>10000</v>
      </c>
    </row>
    <row r="217" spans="1:8">
      <c r="A217" s="279" t="s">
        <v>370</v>
      </c>
      <c r="B217" s="134">
        <v>0</v>
      </c>
      <c r="C217" s="134">
        <v>16000</v>
      </c>
      <c r="D217" s="134">
        <v>0</v>
      </c>
      <c r="E217" s="134">
        <v>0</v>
      </c>
      <c r="F217" s="134">
        <v>0</v>
      </c>
      <c r="G217" s="134">
        <v>0</v>
      </c>
      <c r="H217" s="133">
        <f t="shared" si="27"/>
        <v>16000</v>
      </c>
    </row>
    <row r="218" spans="1:8">
      <c r="A218" s="280" t="s">
        <v>372</v>
      </c>
      <c r="B218" s="134">
        <v>0</v>
      </c>
      <c r="C218" s="134">
        <v>7000</v>
      </c>
      <c r="D218" s="134">
        <v>0</v>
      </c>
      <c r="E218" s="134">
        <v>0</v>
      </c>
      <c r="F218" s="134">
        <v>0</v>
      </c>
      <c r="G218" s="134">
        <v>0</v>
      </c>
      <c r="H218" s="133">
        <f t="shared" si="27"/>
        <v>7000</v>
      </c>
    </row>
    <row r="219" spans="1:8">
      <c r="A219" s="281" t="s">
        <v>373</v>
      </c>
      <c r="B219" s="134">
        <v>7600.0000000000009</v>
      </c>
      <c r="C219" s="134">
        <v>2000</v>
      </c>
      <c r="D219" s="134">
        <v>2000</v>
      </c>
      <c r="E219" s="134">
        <v>2000</v>
      </c>
      <c r="F219" s="134">
        <v>2000</v>
      </c>
      <c r="G219" s="134">
        <v>2000</v>
      </c>
      <c r="H219" s="133">
        <f t="shared" si="27"/>
        <v>17600</v>
      </c>
    </row>
    <row r="220" spans="1:8">
      <c r="A220" s="282" t="s">
        <v>374</v>
      </c>
      <c r="B220" s="134">
        <v>30000</v>
      </c>
      <c r="C220" s="134">
        <v>0</v>
      </c>
      <c r="D220" s="134">
        <v>0</v>
      </c>
      <c r="E220" s="134">
        <v>0</v>
      </c>
      <c r="F220" s="134">
        <v>0</v>
      </c>
      <c r="G220" s="134">
        <v>0</v>
      </c>
      <c r="H220" s="133">
        <f t="shared" si="27"/>
        <v>30000</v>
      </c>
    </row>
    <row r="221" spans="1:8">
      <c r="A221" s="279" t="s">
        <v>375</v>
      </c>
      <c r="B221" s="134">
        <v>0</v>
      </c>
      <c r="C221" s="134">
        <v>0</v>
      </c>
      <c r="D221" s="134">
        <v>0</v>
      </c>
      <c r="E221" s="134">
        <v>0</v>
      </c>
      <c r="F221" s="134">
        <v>5000</v>
      </c>
      <c r="G221" s="134">
        <v>0</v>
      </c>
      <c r="H221" s="133">
        <f t="shared" si="27"/>
        <v>5000</v>
      </c>
    </row>
    <row r="222" spans="1:8">
      <c r="A222" s="283" t="s">
        <v>376</v>
      </c>
      <c r="B222" s="134">
        <v>7000</v>
      </c>
      <c r="C222" s="134">
        <v>0</v>
      </c>
      <c r="D222" s="134">
        <v>0</v>
      </c>
      <c r="E222" s="134">
        <v>0</v>
      </c>
      <c r="F222" s="134">
        <v>0</v>
      </c>
      <c r="G222" s="134">
        <v>7000</v>
      </c>
      <c r="H222" s="133">
        <f t="shared" si="27"/>
        <v>14000</v>
      </c>
    </row>
    <row r="223" spans="1:8">
      <c r="A223" s="284" t="s">
        <v>377</v>
      </c>
      <c r="B223" s="134">
        <v>0</v>
      </c>
      <c r="C223" s="134">
        <v>6000</v>
      </c>
      <c r="D223" s="134">
        <v>0</v>
      </c>
      <c r="E223" s="134">
        <v>0</v>
      </c>
      <c r="F223" s="134">
        <v>0</v>
      </c>
      <c r="G223" s="134">
        <v>6000</v>
      </c>
      <c r="H223" s="133">
        <f t="shared" si="27"/>
        <v>12000</v>
      </c>
    </row>
    <row r="224" spans="1:8">
      <c r="A224" s="285" t="s">
        <v>378</v>
      </c>
      <c r="B224" s="134">
        <v>0</v>
      </c>
      <c r="C224" s="134">
        <v>5100</v>
      </c>
      <c r="D224" s="134">
        <v>0</v>
      </c>
      <c r="E224" s="134">
        <v>0</v>
      </c>
      <c r="F224" s="134">
        <v>0</v>
      </c>
      <c r="G224" s="134">
        <v>0</v>
      </c>
      <c r="H224" s="133">
        <f t="shared" si="27"/>
        <v>5100</v>
      </c>
    </row>
    <row r="225" spans="1:8">
      <c r="A225" s="286" t="s">
        <v>379</v>
      </c>
      <c r="B225" s="134">
        <v>0</v>
      </c>
      <c r="C225" s="134">
        <v>8800</v>
      </c>
      <c r="D225" s="134">
        <v>0</v>
      </c>
      <c r="E225" s="134">
        <v>0</v>
      </c>
      <c r="F225" s="134">
        <v>0</v>
      </c>
      <c r="G225" s="134">
        <v>0</v>
      </c>
      <c r="H225" s="133">
        <f t="shared" si="27"/>
        <v>8800</v>
      </c>
    </row>
    <row r="226" spans="1:8">
      <c r="A226" s="278" t="s">
        <v>380</v>
      </c>
      <c r="B226" s="134">
        <v>0</v>
      </c>
      <c r="C226" s="134">
        <v>0</v>
      </c>
      <c r="D226" s="134">
        <v>30000</v>
      </c>
      <c r="E226" s="134">
        <v>0</v>
      </c>
      <c r="F226" s="134">
        <v>0</v>
      </c>
      <c r="G226" s="134">
        <v>0</v>
      </c>
      <c r="H226" s="133">
        <f t="shared" si="27"/>
        <v>30000</v>
      </c>
    </row>
    <row r="227" spans="1:8">
      <c r="A227" s="281" t="s">
        <v>381</v>
      </c>
      <c r="B227" s="134">
        <v>0</v>
      </c>
      <c r="C227" s="134">
        <v>0</v>
      </c>
      <c r="D227" s="134">
        <v>0</v>
      </c>
      <c r="E227" s="134">
        <v>25000</v>
      </c>
      <c r="F227" s="134">
        <v>0</v>
      </c>
      <c r="G227" s="134">
        <v>0</v>
      </c>
      <c r="H227" s="133">
        <f>SUM(B227:G227)</f>
        <v>25000</v>
      </c>
    </row>
    <row r="228" spans="1:8">
      <c r="A228" s="281" t="s">
        <v>382</v>
      </c>
      <c r="B228" s="134">
        <v>10000</v>
      </c>
      <c r="C228" s="134">
        <v>10000</v>
      </c>
      <c r="D228" s="134">
        <v>0</v>
      </c>
      <c r="E228" s="134">
        <v>0</v>
      </c>
      <c r="F228" s="134">
        <v>0</v>
      </c>
      <c r="G228" s="134">
        <v>0</v>
      </c>
      <c r="H228" s="133">
        <f t="shared" ref="H228:H229" si="28">SUM(B228:G228)</f>
        <v>20000</v>
      </c>
    </row>
    <row r="229" spans="1:8" ht="25.5">
      <c r="A229" s="287" t="s">
        <v>616</v>
      </c>
      <c r="B229" s="134">
        <v>4700</v>
      </c>
      <c r="C229" s="134">
        <v>0</v>
      </c>
      <c r="D229" s="134">
        <v>0</v>
      </c>
      <c r="E229" s="134">
        <v>0</v>
      </c>
      <c r="F229" s="134">
        <v>0</v>
      </c>
      <c r="G229" s="134">
        <v>0</v>
      </c>
      <c r="H229" s="133">
        <f t="shared" si="28"/>
        <v>4700</v>
      </c>
    </row>
    <row r="230" spans="1:8">
      <c r="A230" s="281" t="s">
        <v>617</v>
      </c>
      <c r="B230" s="134">
        <v>0</v>
      </c>
      <c r="C230" s="134">
        <v>0</v>
      </c>
      <c r="D230" s="134">
        <v>0</v>
      </c>
      <c r="E230" s="134">
        <v>0</v>
      </c>
      <c r="F230" s="134">
        <v>0</v>
      </c>
      <c r="G230" s="134">
        <v>12000</v>
      </c>
      <c r="H230" s="133">
        <f t="shared" si="27"/>
        <v>12000</v>
      </c>
    </row>
    <row r="231" spans="1:8" ht="15.75" thickBot="1">
      <c r="A231" s="153" t="s">
        <v>383</v>
      </c>
      <c r="B231" s="154">
        <f t="shared" ref="B231:H231" si="29">SUM(B201:B230)</f>
        <v>3625500</v>
      </c>
      <c r="C231" s="154">
        <f t="shared" si="29"/>
        <v>1974900</v>
      </c>
      <c r="D231" s="154">
        <f t="shared" si="29"/>
        <v>459000</v>
      </c>
      <c r="E231" s="154">
        <f t="shared" si="29"/>
        <v>432000</v>
      </c>
      <c r="F231" s="173">
        <f t="shared" si="29"/>
        <v>957000</v>
      </c>
      <c r="G231" s="173">
        <f t="shared" si="29"/>
        <v>1109400</v>
      </c>
      <c r="H231" s="136">
        <f t="shared" si="29"/>
        <v>8557800</v>
      </c>
    </row>
    <row r="232" spans="1:8" ht="15.75" thickBot="1">
      <c r="B232" s="36"/>
      <c r="C232" s="36"/>
      <c r="D232" s="36"/>
      <c r="E232" s="36"/>
      <c r="F232" s="36"/>
      <c r="G232" s="36"/>
      <c r="H232" s="36"/>
    </row>
    <row r="233" spans="1:8" ht="15.75" thickBot="1">
      <c r="A233" s="142" t="s">
        <v>384</v>
      </c>
      <c r="B233" s="143">
        <f t="shared" ref="B233:H233" si="30">B231+B198</f>
        <v>3655500</v>
      </c>
      <c r="C233" s="143">
        <f t="shared" si="30"/>
        <v>2027900</v>
      </c>
      <c r="D233" s="143">
        <f t="shared" si="30"/>
        <v>461000</v>
      </c>
      <c r="E233" s="143">
        <f t="shared" si="30"/>
        <v>432000</v>
      </c>
      <c r="F233" s="144">
        <f t="shared" si="30"/>
        <v>980000</v>
      </c>
      <c r="G233" s="144">
        <f t="shared" si="30"/>
        <v>1136400</v>
      </c>
      <c r="H233" s="145">
        <f t="shared" si="30"/>
        <v>8692800</v>
      </c>
    </row>
    <row r="234" spans="1:8" ht="15.75" thickBot="1">
      <c r="A234" s="186"/>
      <c r="B234" s="137"/>
      <c r="C234" s="137"/>
      <c r="D234" s="137"/>
      <c r="E234" s="137"/>
      <c r="F234" s="137"/>
      <c r="G234" s="137"/>
      <c r="H234" s="137"/>
    </row>
    <row r="235" spans="1:8" ht="15.75" thickBot="1">
      <c r="A235" s="187" t="s">
        <v>385</v>
      </c>
      <c r="B235" s="188">
        <f t="shared" ref="B235:G235" si="31">B233+B182+B120+B95+B82+B102</f>
        <v>5892100</v>
      </c>
      <c r="C235" s="188">
        <f t="shared" si="31"/>
        <v>2899500</v>
      </c>
      <c r="D235" s="188">
        <f t="shared" si="31"/>
        <v>1493100</v>
      </c>
      <c r="E235" s="188">
        <f t="shared" si="31"/>
        <v>968500</v>
      </c>
      <c r="F235" s="188">
        <f t="shared" si="31"/>
        <v>2554000</v>
      </c>
      <c r="G235" s="188">
        <f t="shared" si="31"/>
        <v>2729900</v>
      </c>
      <c r="H235" s="143">
        <f>SUM(B235:G235)</f>
        <v>16537100</v>
      </c>
    </row>
  </sheetData>
  <pageMargins left="0.70866141732283472" right="0.70866141732283472" top="0.74803149606299213" bottom="0.74803149606299213" header="0.31496062992125984" footer="0.31496062992125984"/>
  <pageSetup paperSize="9" scale="91" fitToHeight="0" orientation="landscape" r:id="rId1"/>
  <rowBreaks count="8" manualBreakCount="8">
    <brk id="30" max="16383" man="1"/>
    <brk id="55" max="7" man="1"/>
    <brk id="82" max="7" man="1"/>
    <brk id="102" max="7" man="1"/>
    <brk id="127" max="7" man="1"/>
    <brk id="159" max="7" man="1"/>
    <brk id="182" max="7" man="1"/>
    <brk id="2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Title</vt:lpstr>
      <vt:lpstr>Contents</vt:lpstr>
      <vt:lpstr>Introduction</vt:lpstr>
      <vt:lpstr>Budget Summary Title</vt:lpstr>
      <vt:lpstr>Budget Summary</vt:lpstr>
      <vt:lpstr>Variances</vt:lpstr>
      <vt:lpstr>Variances text</vt:lpstr>
      <vt:lpstr>Cabinet Title</vt:lpstr>
      <vt:lpstr>Leader</vt:lpstr>
      <vt:lpstr>Planning Services</vt:lpstr>
      <vt:lpstr>Community Services and Culture</vt:lpstr>
      <vt:lpstr>Growth, Place, Regeneration</vt:lpstr>
      <vt:lpstr>Housing, Communications Events</vt:lpstr>
      <vt:lpstr>Environment and CCS</vt:lpstr>
      <vt:lpstr>Finance, Corporate, R&amp;B</vt:lpstr>
      <vt:lpstr>Capital Title</vt:lpstr>
      <vt:lpstr>Capital Programme</vt:lpstr>
      <vt:lpstr>ARP Title</vt:lpstr>
      <vt:lpstr>ARP</vt:lpstr>
      <vt:lpstr>ARP!Print_Area</vt:lpstr>
      <vt:lpstr>'Budget Summary'!Print_Area</vt:lpstr>
      <vt:lpstr>'Capital Programme'!Print_Area</vt:lpstr>
      <vt:lpstr>'Capital Title'!Print_Area</vt:lpstr>
      <vt:lpstr>'Community Services and Culture'!Print_Area</vt:lpstr>
      <vt:lpstr>Contents!Print_Area</vt:lpstr>
      <vt:lpstr>'Environment and CCS'!Print_Area</vt:lpstr>
      <vt:lpstr>'Finance, Corporate, R&amp;B'!Print_Area</vt:lpstr>
      <vt:lpstr>'Growth, Place, Regeneration'!Print_Area</vt:lpstr>
      <vt:lpstr>'Housing, Communications Events'!Print_Area</vt:lpstr>
      <vt:lpstr>Introduction!Print_Area</vt:lpstr>
      <vt:lpstr>Leader!Print_Area</vt:lpstr>
      <vt:lpstr>Title!Print_Area</vt:lpstr>
      <vt:lpstr>Variances!Print_Area</vt:lpstr>
      <vt:lpstr>'Variances text'!Print_Area</vt:lpstr>
      <vt:lpstr>ARP!Print_Titles</vt:lpstr>
      <vt:lpstr>'Budget Summary'!Print_Titles</vt:lpstr>
      <vt:lpstr>'Community Services and Culture'!Print_Titles</vt:lpstr>
      <vt:lpstr>'Environment and CCS'!Print_Titles</vt:lpstr>
      <vt:lpstr>'Finance, Corporate, R&amp;B'!Print_Titles</vt:lpstr>
      <vt:lpstr>'Growth, Place, Regeneration'!Print_Titles</vt:lpstr>
      <vt:lpstr>'Housing, Communications Events'!Print_Titles</vt:lpstr>
      <vt:lpstr>Leader!Print_Titles</vt:lpstr>
      <vt:lpstr>'Planning Services'!Print_Titles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David Cooper</cp:lastModifiedBy>
  <cp:lastPrinted>2023-03-03T09:50:44Z</cp:lastPrinted>
  <dcterms:created xsi:type="dcterms:W3CDTF">2017-01-05T15:40:56Z</dcterms:created>
  <dcterms:modified xsi:type="dcterms:W3CDTF">2023-03-08T13:10:36Z</dcterms:modified>
</cp:coreProperties>
</file>