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defaultThemeVersion="124226"/>
  <mc:AlternateContent xmlns:mc="http://schemas.openxmlformats.org/markup-compatibility/2006">
    <mc:Choice Requires="x15">
      <x15ac:absPath xmlns:x15ac="http://schemas.microsoft.com/office/spreadsheetml/2010/11/ac" url="C:\Users\jmerker\Desktop\"/>
    </mc:Choice>
  </mc:AlternateContent>
  <xr:revisionPtr revIDLastSave="0" documentId="8_{0332653B-D269-46BE-84A5-553E8308D14C}" xr6:coauthVersionLast="46" xr6:coauthVersionMax="46" xr10:uidLastSave="{00000000-0000-0000-0000-000000000000}"/>
  <bookViews>
    <workbookView xWindow="-120" yWindow="-120" windowWidth="20730" windowHeight="11160" tabRatio="934" firstSheet="4" activeTab="8" xr2:uid="{00000000-000D-0000-FFFF-FFFF00000000}"/>
  </bookViews>
  <sheets>
    <sheet name="Title" sheetId="4" r:id="rId1"/>
    <sheet name="Contents" sheetId="13" r:id="rId2"/>
    <sheet name="Introduction" sheetId="22" r:id="rId3"/>
    <sheet name="Budget Summary Title" sheetId="19" r:id="rId4"/>
    <sheet name="Budget Summary" sheetId="23" r:id="rId5"/>
    <sheet name="Variances" sheetId="24" r:id="rId6"/>
    <sheet name="Variances text" sheetId="27" r:id="rId7"/>
    <sheet name="Cabinet Title" sheetId="20" r:id="rId8"/>
    <sheet name="Leader" sheetId="6" r:id="rId9"/>
    <sheet name="Planning Services" sheetId="10" r:id="rId10"/>
    <sheet name="Community Services and Culture" sheetId="7" r:id="rId11"/>
    <sheet name="Growth, Place, Regeneration" sheetId="12" r:id="rId12"/>
    <sheet name="Housing, Communications Events" sheetId="1" r:id="rId13"/>
    <sheet name="Environment and CCS" sheetId="9" r:id="rId14"/>
    <sheet name="Finance, Corporate, R&amp;B" sheetId="8" r:id="rId15"/>
    <sheet name="Capital Title" sheetId="17" r:id="rId16"/>
    <sheet name="Capital Programme" sheetId="26" r:id="rId17"/>
    <sheet name="ARP Title" sheetId="18" r:id="rId18"/>
    <sheet name="ARP" sheetId="25" r:id="rId19"/>
  </sheets>
  <definedNames>
    <definedName name="_xlnm.Print_Area" localSheetId="18">ARP!$A$1:$H$230</definedName>
    <definedName name="_xlnm.Print_Area" localSheetId="4">'Budget Summary'!$A$7:$C$63</definedName>
    <definedName name="_xlnm.Print_Area" localSheetId="16">'Capital Programme'!$A$1:$I$181</definedName>
    <definedName name="_xlnm.Print_Area" localSheetId="15">'Capital Title'!$A$1:$I$24</definedName>
    <definedName name="_xlnm.Print_Area" localSheetId="10">'Community Services and Culture'!$A$1:$C$162</definedName>
    <definedName name="_xlnm.Print_Area" localSheetId="1">Contents!$A$2:$B$38</definedName>
    <definedName name="_xlnm.Print_Area" localSheetId="13">'Environment and CCS'!$A$1:$C$183</definedName>
    <definedName name="_xlnm.Print_Area" localSheetId="14">'Finance, Corporate, R&amp;B'!$A$1:$C$202</definedName>
    <definedName name="_xlnm.Print_Area" localSheetId="11">'Growth, Place, Regeneration'!$A$1:$C$127</definedName>
    <definedName name="_xlnm.Print_Area" localSheetId="12">'Housing, Communications Events'!$A$1:$C$128</definedName>
    <definedName name="_xlnm.Print_Area" localSheetId="2">Introduction!$A$1:$A$45</definedName>
    <definedName name="_xlnm.Print_Area" localSheetId="8">Leader!$A$1:$C$46</definedName>
    <definedName name="_xlnm.Print_Area" localSheetId="0">Title!$A$1:$J$28</definedName>
    <definedName name="_xlnm.Print_Area" localSheetId="5">Variances!$A$1:$B$64</definedName>
    <definedName name="_xlnm.Print_Area" localSheetId="6">'Variances text'!$A$1:$A$104</definedName>
    <definedName name="_xlnm.Print_Titles" localSheetId="18">ARP!$3:$3</definedName>
    <definedName name="_xlnm.Print_Titles" localSheetId="4">'Budget Summary'!$1:$6</definedName>
    <definedName name="_xlnm.Print_Titles" localSheetId="10">'Community Services and Culture'!$1:$2</definedName>
    <definedName name="_xlnm.Print_Titles" localSheetId="13">'Environment and CCS'!$1:$2</definedName>
    <definedName name="_xlnm.Print_Titles" localSheetId="14">'Finance, Corporate, R&amp;B'!$1:$2</definedName>
    <definedName name="_xlnm.Print_Titles" localSheetId="11">'Growth, Place, Regeneration'!$1:$2</definedName>
    <definedName name="_xlnm.Print_Titles" localSheetId="12">'Housing, Communications Events'!$1:$2</definedName>
    <definedName name="_xlnm.Print_Titles" localSheetId="8">Leader!$1:$2</definedName>
    <definedName name="_xlnm.Print_Titles" localSheetId="9">'Planning Services'!$1:$2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94" i="7" l="1"/>
  <c r="C17" i="6" l="1"/>
  <c r="C29" i="23" l="1"/>
  <c r="B136" i="8"/>
  <c r="B170" i="8"/>
  <c r="B169" i="8"/>
  <c r="B167" i="8"/>
  <c r="B20" i="8" s="1"/>
  <c r="B166" i="8"/>
  <c r="B165" i="8"/>
  <c r="B164" i="8"/>
  <c r="B163" i="8"/>
  <c r="C167" i="8"/>
  <c r="C20" i="8" s="1"/>
  <c r="C168" i="8"/>
  <c r="C21" i="8" s="1"/>
  <c r="B168" i="8"/>
  <c r="B21" i="8" s="1"/>
  <c r="C165" i="8"/>
  <c r="C164" i="8"/>
  <c r="C109" i="8"/>
  <c r="B109" i="8"/>
  <c r="B111" i="8"/>
  <c r="B110" i="8"/>
  <c r="B108" i="8"/>
  <c r="B107" i="8"/>
  <c r="B106" i="8"/>
  <c r="B105" i="8"/>
  <c r="C107" i="8"/>
  <c r="C106" i="8"/>
  <c r="B71" i="8"/>
  <c r="B70" i="8"/>
  <c r="B69" i="8"/>
  <c r="B68" i="8"/>
  <c r="B67" i="8"/>
  <c r="B66" i="8"/>
  <c r="C68" i="8"/>
  <c r="C67" i="8"/>
  <c r="B34" i="8"/>
  <c r="B33" i="8"/>
  <c r="B32" i="8"/>
  <c r="B31" i="8"/>
  <c r="B30" i="8"/>
  <c r="B29" i="8"/>
  <c r="C31" i="8"/>
  <c r="C30" i="8"/>
  <c r="B202" i="8"/>
  <c r="B192" i="8"/>
  <c r="B182" i="8"/>
  <c r="B160" i="8"/>
  <c r="B151" i="8"/>
  <c r="B142" i="8"/>
  <c r="B133" i="8"/>
  <c r="B123" i="8"/>
  <c r="B83" i="8"/>
  <c r="B92" i="8"/>
  <c r="B101" i="8"/>
  <c r="B63" i="8"/>
  <c r="B54" i="8"/>
  <c r="B45" i="8"/>
  <c r="B135" i="9"/>
  <c r="B134" i="9"/>
  <c r="B133" i="9"/>
  <c r="B132" i="9"/>
  <c r="B131" i="9"/>
  <c r="B130" i="9"/>
  <c r="C132" i="9"/>
  <c r="C131" i="9"/>
  <c r="B118" i="9"/>
  <c r="B32" i="9"/>
  <c r="B31" i="9"/>
  <c r="B30" i="9"/>
  <c r="B29" i="9"/>
  <c r="B33" i="9" s="1"/>
  <c r="B28" i="9"/>
  <c r="B27" i="9"/>
  <c r="C29" i="9"/>
  <c r="C28" i="9"/>
  <c r="B88" i="9"/>
  <c r="B87" i="9"/>
  <c r="B86" i="9"/>
  <c r="B85" i="9"/>
  <c r="B84" i="9"/>
  <c r="B83" i="9"/>
  <c r="C85" i="9"/>
  <c r="C84" i="9"/>
  <c r="B183" i="9"/>
  <c r="B174" i="9"/>
  <c r="B165" i="9"/>
  <c r="B156" i="9"/>
  <c r="B147" i="9"/>
  <c r="B127" i="9"/>
  <c r="B109" i="9"/>
  <c r="B100" i="9"/>
  <c r="B80" i="9"/>
  <c r="B71" i="9"/>
  <c r="B62" i="9"/>
  <c r="B53" i="9"/>
  <c r="B44" i="9"/>
  <c r="B21" i="1"/>
  <c r="B20" i="1"/>
  <c r="B19" i="1"/>
  <c r="B18" i="1"/>
  <c r="B17" i="1"/>
  <c r="B16" i="1"/>
  <c r="C21" i="1"/>
  <c r="C18" i="1"/>
  <c r="C17" i="1"/>
  <c r="B99" i="1"/>
  <c r="B98" i="1"/>
  <c r="B97" i="1"/>
  <c r="B96" i="1"/>
  <c r="B95" i="1"/>
  <c r="B94" i="1"/>
  <c r="C96" i="1"/>
  <c r="C95" i="1"/>
  <c r="B79" i="1"/>
  <c r="B78" i="1"/>
  <c r="B77" i="1"/>
  <c r="B76" i="1"/>
  <c r="B75" i="1"/>
  <c r="B74" i="1"/>
  <c r="C76" i="1"/>
  <c r="C75" i="1"/>
  <c r="B33" i="1"/>
  <c r="B32" i="1"/>
  <c r="B31" i="1"/>
  <c r="B30" i="1"/>
  <c r="B29" i="1"/>
  <c r="B28" i="1"/>
  <c r="C30" i="1"/>
  <c r="C29" i="1"/>
  <c r="B128" i="1"/>
  <c r="B119" i="1"/>
  <c r="B110" i="1"/>
  <c r="B90" i="1"/>
  <c r="B71" i="1"/>
  <c r="B62" i="1"/>
  <c r="B53" i="1"/>
  <c r="B44" i="1"/>
  <c r="B22" i="1"/>
  <c r="B20" i="12"/>
  <c r="B19" i="12"/>
  <c r="B18" i="12"/>
  <c r="B17" i="12"/>
  <c r="B16" i="12"/>
  <c r="B15" i="12"/>
  <c r="B21" i="12" s="1"/>
  <c r="C16" i="12"/>
  <c r="B70" i="12"/>
  <c r="B69" i="12"/>
  <c r="B68" i="12"/>
  <c r="B67" i="12"/>
  <c r="B66" i="12"/>
  <c r="B65" i="12"/>
  <c r="C67" i="12"/>
  <c r="C17" i="12" s="1"/>
  <c r="C66" i="12"/>
  <c r="B32" i="12"/>
  <c r="B31" i="12"/>
  <c r="B30" i="12"/>
  <c r="B29" i="12"/>
  <c r="B28" i="12"/>
  <c r="B27" i="12"/>
  <c r="C29" i="12"/>
  <c r="C28" i="12"/>
  <c r="B127" i="12"/>
  <c r="B118" i="12"/>
  <c r="B109" i="12"/>
  <c r="B100" i="12"/>
  <c r="B91" i="12"/>
  <c r="B82" i="12"/>
  <c r="B62" i="12"/>
  <c r="B53" i="12"/>
  <c r="B44" i="12"/>
  <c r="B144" i="7"/>
  <c r="B150" i="7" s="1"/>
  <c r="C118" i="7"/>
  <c r="C19" i="7" s="1"/>
  <c r="B118" i="7"/>
  <c r="B19" i="7" s="1"/>
  <c r="B130" i="7"/>
  <c r="B119" i="7" s="1"/>
  <c r="B128" i="7"/>
  <c r="B117" i="7" s="1"/>
  <c r="C117" i="7"/>
  <c r="C120" i="7"/>
  <c r="C119" i="7"/>
  <c r="C116" i="7"/>
  <c r="C115" i="7"/>
  <c r="C114" i="7"/>
  <c r="B120" i="7"/>
  <c r="B116" i="7"/>
  <c r="B115" i="7"/>
  <c r="B99" i="7"/>
  <c r="B98" i="7"/>
  <c r="B97" i="7"/>
  <c r="B96" i="7"/>
  <c r="B95" i="7"/>
  <c r="B94" i="7"/>
  <c r="C96" i="7"/>
  <c r="C95" i="7"/>
  <c r="C32" i="7"/>
  <c r="B32" i="7"/>
  <c r="C31" i="7"/>
  <c r="B31" i="7"/>
  <c r="C30" i="7"/>
  <c r="B30" i="7"/>
  <c r="C29" i="7"/>
  <c r="B29" i="7"/>
  <c r="C28" i="7"/>
  <c r="B28" i="7"/>
  <c r="C27" i="7"/>
  <c r="B27" i="7"/>
  <c r="B76" i="7"/>
  <c r="B79" i="7" s="1"/>
  <c r="B78" i="7"/>
  <c r="C89" i="7"/>
  <c r="B89" i="7"/>
  <c r="B43" i="7"/>
  <c r="B52" i="7"/>
  <c r="B61" i="7"/>
  <c r="B70" i="7"/>
  <c r="B111" i="7"/>
  <c r="B132" i="7"/>
  <c r="B141" i="7"/>
  <c r="B159" i="7"/>
  <c r="B20" i="10"/>
  <c r="B19" i="10"/>
  <c r="B18" i="10"/>
  <c r="B17" i="10"/>
  <c r="B16" i="10"/>
  <c r="B15" i="10"/>
  <c r="B62" i="10"/>
  <c r="B61" i="10"/>
  <c r="B60" i="10"/>
  <c r="B59" i="10"/>
  <c r="B58" i="10"/>
  <c r="B57" i="10"/>
  <c r="C59" i="10"/>
  <c r="C58" i="10"/>
  <c r="B28" i="10"/>
  <c r="B29" i="10"/>
  <c r="B30" i="10"/>
  <c r="B31" i="10"/>
  <c r="B32" i="10"/>
  <c r="C32" i="10"/>
  <c r="C31" i="10"/>
  <c r="C30" i="10"/>
  <c r="C29" i="10"/>
  <c r="C28" i="10"/>
  <c r="B27" i="10"/>
  <c r="B83" i="10"/>
  <c r="B74" i="10"/>
  <c r="B53" i="10"/>
  <c r="B44" i="10"/>
  <c r="C18" i="6"/>
  <c r="C16" i="6"/>
  <c r="B20" i="6"/>
  <c r="B19" i="6"/>
  <c r="B18" i="6"/>
  <c r="B17" i="6"/>
  <c r="B16" i="6"/>
  <c r="B15" i="6"/>
  <c r="C43" i="6"/>
  <c r="B43" i="6"/>
  <c r="B33" i="6"/>
  <c r="C17" i="8" l="1"/>
  <c r="B22" i="8"/>
  <c r="B23" i="8"/>
  <c r="B171" i="8"/>
  <c r="B18" i="8"/>
  <c r="B16" i="8"/>
  <c r="B19" i="8"/>
  <c r="B17" i="8"/>
  <c r="C18" i="8"/>
  <c r="B112" i="8"/>
  <c r="B72" i="8"/>
  <c r="B35" i="8"/>
  <c r="B16" i="9"/>
  <c r="B20" i="9"/>
  <c r="B18" i="9"/>
  <c r="B136" i="9"/>
  <c r="B15" i="9"/>
  <c r="B19" i="9"/>
  <c r="B17" i="9"/>
  <c r="C17" i="9"/>
  <c r="C16" i="9"/>
  <c r="B89" i="9"/>
  <c r="B100" i="1"/>
  <c r="B80" i="1"/>
  <c r="B34" i="1"/>
  <c r="B71" i="12"/>
  <c r="B33" i="12"/>
  <c r="B114" i="7"/>
  <c r="B121" i="7" s="1"/>
  <c r="B16" i="7"/>
  <c r="B21" i="7"/>
  <c r="B18" i="7"/>
  <c r="B17" i="7"/>
  <c r="C16" i="7"/>
  <c r="C17" i="7"/>
  <c r="B20" i="7"/>
  <c r="B100" i="7"/>
  <c r="B15" i="7"/>
  <c r="B33" i="7"/>
  <c r="C17" i="10"/>
  <c r="C16" i="10"/>
  <c r="B21" i="10"/>
  <c r="B63" i="10"/>
  <c r="B33" i="10"/>
  <c r="B21" i="6"/>
  <c r="I170" i="26"/>
  <c r="I169" i="26"/>
  <c r="I168" i="26"/>
  <c r="I167" i="26"/>
  <c r="I166" i="26"/>
  <c r="I171" i="26" s="1"/>
  <c r="I173" i="26" s="1"/>
  <c r="I162" i="26"/>
  <c r="I161" i="26"/>
  <c r="I160" i="26"/>
  <c r="I121" i="26"/>
  <c r="I122" i="26" s="1"/>
  <c r="I108" i="26"/>
  <c r="I107" i="26"/>
  <c r="I109" i="26" s="1"/>
  <c r="I115" i="26" s="1"/>
  <c r="I100" i="26"/>
  <c r="I99" i="26"/>
  <c r="I98" i="26"/>
  <c r="I97" i="26"/>
  <c r="I96" i="26"/>
  <c r="I95" i="26"/>
  <c r="I94" i="26"/>
  <c r="I93" i="26"/>
  <c r="I92" i="26"/>
  <c r="I91" i="26"/>
  <c r="I90" i="26"/>
  <c r="I58" i="26"/>
  <c r="I57" i="26"/>
  <c r="I56" i="26"/>
  <c r="I59" i="26" s="1"/>
  <c r="I55" i="26"/>
  <c r="I51" i="26"/>
  <c r="I50" i="26"/>
  <c r="I49" i="26"/>
  <c r="I48" i="26"/>
  <c r="I47" i="26"/>
  <c r="I46" i="26"/>
  <c r="I40" i="26"/>
  <c r="I41" i="26"/>
  <c r="I42" i="26"/>
  <c r="I39" i="26"/>
  <c r="D43" i="26"/>
  <c r="E43" i="26"/>
  <c r="F43" i="26"/>
  <c r="G43" i="26"/>
  <c r="H43" i="26"/>
  <c r="C43" i="26"/>
  <c r="D52" i="26"/>
  <c r="E52" i="26"/>
  <c r="F52" i="26"/>
  <c r="G52" i="26"/>
  <c r="H52" i="26"/>
  <c r="C52" i="26"/>
  <c r="D59" i="26"/>
  <c r="E59" i="26"/>
  <c r="F59" i="26"/>
  <c r="G59" i="26"/>
  <c r="H59" i="26"/>
  <c r="H61" i="26" s="1"/>
  <c r="C59" i="26"/>
  <c r="I67" i="26"/>
  <c r="I68" i="26"/>
  <c r="I69" i="26"/>
  <c r="I70" i="26"/>
  <c r="I66" i="26"/>
  <c r="D71" i="26"/>
  <c r="E71" i="26"/>
  <c r="F71" i="26"/>
  <c r="G71" i="26"/>
  <c r="H71" i="26"/>
  <c r="C71" i="26"/>
  <c r="I75" i="26"/>
  <c r="I76" i="26"/>
  <c r="I77" i="26"/>
  <c r="I78" i="26"/>
  <c r="I79" i="26"/>
  <c r="I80" i="26"/>
  <c r="I81" i="26"/>
  <c r="I74" i="26"/>
  <c r="D82" i="26"/>
  <c r="E82" i="26"/>
  <c r="F82" i="26"/>
  <c r="F84" i="26" s="1"/>
  <c r="G82" i="26"/>
  <c r="G84" i="26" s="1"/>
  <c r="H82" i="26"/>
  <c r="C82" i="26"/>
  <c r="C84" i="26"/>
  <c r="D101" i="26"/>
  <c r="D103" i="26" s="1"/>
  <c r="E101" i="26"/>
  <c r="E103" i="26" s="1"/>
  <c r="F101" i="26"/>
  <c r="F103" i="26" s="1"/>
  <c r="G101" i="26"/>
  <c r="H101" i="26"/>
  <c r="H103" i="26" s="1"/>
  <c r="C101" i="26"/>
  <c r="G103" i="26"/>
  <c r="C103" i="26"/>
  <c r="D109" i="26"/>
  <c r="D115" i="26" s="1"/>
  <c r="E109" i="26"/>
  <c r="E115" i="26" s="1"/>
  <c r="F109" i="26"/>
  <c r="F115" i="26" s="1"/>
  <c r="G109" i="26"/>
  <c r="H109" i="26"/>
  <c r="C109" i="26"/>
  <c r="C115" i="26" s="1"/>
  <c r="G115" i="26"/>
  <c r="H115" i="26"/>
  <c r="D122" i="26"/>
  <c r="E122" i="26"/>
  <c r="F122" i="26"/>
  <c r="G122" i="26"/>
  <c r="H122" i="26"/>
  <c r="C122" i="26"/>
  <c r="C154" i="26" s="1"/>
  <c r="D173" i="26"/>
  <c r="H173" i="26"/>
  <c r="D171" i="26"/>
  <c r="E171" i="26"/>
  <c r="E173" i="26" s="1"/>
  <c r="F171" i="26"/>
  <c r="F173" i="26" s="1"/>
  <c r="G171" i="26"/>
  <c r="G173" i="26" s="1"/>
  <c r="H171" i="26"/>
  <c r="C171" i="26"/>
  <c r="C173" i="26" s="1"/>
  <c r="I136" i="26"/>
  <c r="I126" i="26"/>
  <c r="I127" i="26"/>
  <c r="I128" i="26"/>
  <c r="I129" i="26"/>
  <c r="I130" i="26"/>
  <c r="I131" i="26"/>
  <c r="I132" i="26"/>
  <c r="I133" i="26"/>
  <c r="I134" i="26"/>
  <c r="I135" i="26"/>
  <c r="I137" i="26"/>
  <c r="I138" i="26"/>
  <c r="I139" i="26"/>
  <c r="I140" i="26"/>
  <c r="I141" i="26"/>
  <c r="I142" i="26"/>
  <c r="I143" i="26"/>
  <c r="I144" i="26"/>
  <c r="I145" i="26"/>
  <c r="I146" i="26"/>
  <c r="I147" i="26"/>
  <c r="I148" i="26"/>
  <c r="I149" i="26"/>
  <c r="I152" i="26" s="1"/>
  <c r="I150" i="26"/>
  <c r="I151" i="26"/>
  <c r="I125" i="26"/>
  <c r="D152" i="26"/>
  <c r="E152" i="26"/>
  <c r="E154" i="26" s="1"/>
  <c r="F152" i="26"/>
  <c r="F154" i="26" s="1"/>
  <c r="G152" i="26"/>
  <c r="G154" i="26" s="1"/>
  <c r="H152" i="26"/>
  <c r="H154" i="26" s="1"/>
  <c r="C152" i="26"/>
  <c r="C20" i="6"/>
  <c r="C19" i="6"/>
  <c r="C15" i="6"/>
  <c r="E34" i="26"/>
  <c r="F34" i="26"/>
  <c r="G34" i="26"/>
  <c r="H34" i="26"/>
  <c r="I31" i="26"/>
  <c r="I29" i="26"/>
  <c r="I28" i="26"/>
  <c r="I27" i="26"/>
  <c r="I26" i="26"/>
  <c r="I25" i="26"/>
  <c r="I24" i="26"/>
  <c r="I21" i="26"/>
  <c r="I20" i="26"/>
  <c r="I19" i="26"/>
  <c r="I18" i="26"/>
  <c r="I17" i="26"/>
  <c r="I16" i="26"/>
  <c r="I15" i="26"/>
  <c r="I14" i="26"/>
  <c r="I13" i="26"/>
  <c r="I12" i="26"/>
  <c r="I11" i="26"/>
  <c r="I10" i="26"/>
  <c r="I9" i="26"/>
  <c r="I7" i="26"/>
  <c r="I5" i="26"/>
  <c r="C8" i="26"/>
  <c r="D8" i="26"/>
  <c r="D34" i="26" s="1"/>
  <c r="C28" i="1"/>
  <c r="C32" i="1"/>
  <c r="C33" i="1"/>
  <c r="B24" i="8" l="1"/>
  <c r="B21" i="9"/>
  <c r="B22" i="7"/>
  <c r="C21" i="6"/>
  <c r="D154" i="26"/>
  <c r="F61" i="26"/>
  <c r="I52" i="26"/>
  <c r="I71" i="26"/>
  <c r="I154" i="26"/>
  <c r="G61" i="26"/>
  <c r="G175" i="26" s="1"/>
  <c r="G181" i="26" s="1"/>
  <c r="I82" i="26"/>
  <c r="D61" i="26"/>
  <c r="I101" i="26"/>
  <c r="I103" i="26" s="1"/>
  <c r="C61" i="26"/>
  <c r="I43" i="26"/>
  <c r="I61" i="26" s="1"/>
  <c r="I175" i="26" s="1"/>
  <c r="I181" i="26" s="1"/>
  <c r="E61" i="26"/>
  <c r="E175" i="26" s="1"/>
  <c r="E181" i="26" s="1"/>
  <c r="I84" i="26"/>
  <c r="D84" i="26"/>
  <c r="D175" i="26" s="1"/>
  <c r="D181" i="26" s="1"/>
  <c r="H84" i="26"/>
  <c r="H175" i="26" s="1"/>
  <c r="H181" i="26" s="1"/>
  <c r="E84" i="26"/>
  <c r="C175" i="26"/>
  <c r="C181" i="26" s="1"/>
  <c r="F175" i="26"/>
  <c r="F181" i="26" s="1"/>
  <c r="I8" i="26"/>
  <c r="I34" i="26" s="1"/>
  <c r="C34" i="26"/>
  <c r="C31" i="1"/>
  <c r="C78" i="7"/>
  <c r="B26" i="24" l="1"/>
  <c r="B16" i="24" l="1"/>
  <c r="B29" i="23" l="1"/>
  <c r="C40" i="23" l="1"/>
  <c r="C36" i="23"/>
  <c r="B55" i="24" l="1"/>
  <c r="B38" i="24"/>
  <c r="B23" i="24"/>
  <c r="B14" i="24"/>
  <c r="B40" i="23"/>
  <c r="C18" i="23"/>
  <c r="C130" i="9"/>
  <c r="C133" i="9"/>
  <c r="C134" i="9"/>
  <c r="C135" i="9"/>
  <c r="C94" i="1"/>
  <c r="C97" i="1"/>
  <c r="C98" i="1"/>
  <c r="C99" i="1"/>
  <c r="C132" i="7"/>
  <c r="B62" i="23"/>
  <c r="B15" i="23"/>
  <c r="B59" i="24" l="1"/>
  <c r="B31" i="23"/>
  <c r="C31" i="23"/>
  <c r="B41" i="23"/>
  <c r="C41" i="23"/>
  <c r="B52" i="23"/>
  <c r="C52" i="23"/>
  <c r="C48" i="23"/>
  <c r="B48" i="23"/>
  <c r="B44" i="24" l="1"/>
  <c r="B34" i="24"/>
  <c r="B63" i="24" l="1"/>
  <c r="B23" i="23" l="1"/>
  <c r="B33" i="23" s="1"/>
  <c r="B56" i="23" l="1"/>
  <c r="B60" i="23" s="1"/>
  <c r="C77" i="1"/>
  <c r="C19" i="1" s="1"/>
  <c r="C78" i="1"/>
  <c r="C20" i="1" s="1"/>
  <c r="C79" i="1"/>
  <c r="C74" i="1"/>
  <c r="C27" i="12"/>
  <c r="C34" i="8" l="1"/>
  <c r="C33" i="8"/>
  <c r="C32" i="8"/>
  <c r="C29" i="8"/>
  <c r="C88" i="9"/>
  <c r="C87" i="9"/>
  <c r="C86" i="9"/>
  <c r="C83" i="9"/>
  <c r="C127" i="9"/>
  <c r="C70" i="12" l="1"/>
  <c r="C69" i="12"/>
  <c r="C68" i="12"/>
  <c r="C65" i="12"/>
  <c r="C15" i="12" s="1"/>
  <c r="C127" i="12"/>
  <c r="C27" i="10"/>
  <c r="C170" i="8" l="1"/>
  <c r="C169" i="8"/>
  <c r="C166" i="8"/>
  <c r="C163" i="8"/>
  <c r="C111" i="8"/>
  <c r="C110" i="8"/>
  <c r="C108" i="8"/>
  <c r="C105" i="8"/>
  <c r="C71" i="8"/>
  <c r="C70" i="8"/>
  <c r="C69" i="8"/>
  <c r="C66" i="8"/>
  <c r="C16" i="1"/>
  <c r="C32" i="12"/>
  <c r="C20" i="12" s="1"/>
  <c r="C31" i="12"/>
  <c r="C19" i="12" s="1"/>
  <c r="C30" i="12"/>
  <c r="C18" i="12" s="1"/>
  <c r="C62" i="10"/>
  <c r="C133" i="8"/>
  <c r="C147" i="9"/>
  <c r="C156" i="9"/>
  <c r="C165" i="9"/>
  <c r="C174" i="9"/>
  <c r="C183" i="9"/>
  <c r="C100" i="9"/>
  <c r="C109" i="9"/>
  <c r="C118" i="9"/>
  <c r="C110" i="1"/>
  <c r="C119" i="1"/>
  <c r="C128" i="1"/>
  <c r="C90" i="1"/>
  <c r="C182" i="8"/>
  <c r="C192" i="8"/>
  <c r="C202" i="8"/>
  <c r="C118" i="12"/>
  <c r="C109" i="12"/>
  <c r="C100" i="12"/>
  <c r="C91" i="12"/>
  <c r="C82" i="12"/>
  <c r="C53" i="12"/>
  <c r="C159" i="7"/>
  <c r="C99" i="7"/>
  <c r="C98" i="7"/>
  <c r="C97" i="7"/>
  <c r="C18" i="7" s="1"/>
  <c r="C21" i="12" l="1"/>
  <c r="C11" i="23" s="1"/>
  <c r="C22" i="8"/>
  <c r="C23" i="8"/>
  <c r="C21" i="7"/>
  <c r="C16" i="8"/>
  <c r="C19" i="8"/>
  <c r="C136" i="9"/>
  <c r="C171" i="8"/>
  <c r="C89" i="9"/>
  <c r="C100" i="1"/>
  <c r="C80" i="1"/>
  <c r="C71" i="12"/>
  <c r="C15" i="7"/>
  <c r="C70" i="7"/>
  <c r="C24" i="8" l="1"/>
  <c r="C14" i="23" s="1"/>
  <c r="C22" i="1"/>
  <c r="C12" i="23" s="1"/>
  <c r="C71" i="1"/>
  <c r="C57" i="10" l="1"/>
  <c r="C60" i="10"/>
  <c r="C61" i="10"/>
  <c r="C44" i="12" l="1"/>
  <c r="C27" i="9"/>
  <c r="C15" i="9" s="1"/>
  <c r="C30" i="9"/>
  <c r="C18" i="9" s="1"/>
  <c r="C31" i="9"/>
  <c r="C19" i="9" s="1"/>
  <c r="C62" i="12" l="1"/>
  <c r="C32" i="9"/>
  <c r="C20" i="9" s="1"/>
  <c r="C80" i="9"/>
  <c r="C71" i="9"/>
  <c r="C62" i="9"/>
  <c r="C53" i="9"/>
  <c r="C44" i="9"/>
  <c r="C62" i="1"/>
  <c r="C53" i="1"/>
  <c r="C44" i="1"/>
  <c r="C53" i="10"/>
  <c r="C44" i="10"/>
  <c r="C83" i="10"/>
  <c r="C74" i="10"/>
  <c r="C160" i="8"/>
  <c r="C151" i="8"/>
  <c r="C142" i="8"/>
  <c r="C123" i="8"/>
  <c r="C101" i="8"/>
  <c r="C92" i="8"/>
  <c r="C83" i="8"/>
  <c r="C63" i="8"/>
  <c r="C54" i="8"/>
  <c r="C45" i="8"/>
  <c r="C150" i="7"/>
  <c r="C141" i="7"/>
  <c r="C20" i="7"/>
  <c r="C111" i="7"/>
  <c r="C79" i="7"/>
  <c r="C61" i="7"/>
  <c r="C52" i="7"/>
  <c r="C43" i="7"/>
  <c r="C112" i="8" l="1"/>
  <c r="C18" i="10" l="1"/>
  <c r="C19" i="10"/>
  <c r="C20" i="10"/>
  <c r="C15" i="10"/>
  <c r="C34" i="1" l="1"/>
  <c r="C8" i="23"/>
  <c r="C33" i="6"/>
  <c r="C33" i="12" l="1"/>
  <c r="C63" i="10"/>
  <c r="C33" i="10"/>
  <c r="C33" i="9"/>
  <c r="C72" i="8"/>
  <c r="C35" i="8"/>
  <c r="C121" i="7"/>
  <c r="C100" i="7"/>
  <c r="C33" i="7"/>
  <c r="C21" i="10" l="1"/>
  <c r="C9" i="23" s="1"/>
  <c r="C21" i="9"/>
  <c r="C13" i="23" s="1"/>
  <c r="C22" i="7"/>
  <c r="C10" i="23" s="1"/>
  <c r="C15" i="23" l="1"/>
  <c r="C23" i="23" s="1"/>
  <c r="C33" i="23" s="1"/>
  <c r="C56" i="23" s="1"/>
  <c r="C60" i="23" s="1"/>
  <c r="C62" i="23" s="1"/>
</calcChain>
</file>

<file path=xl/sharedStrings.xml><?xml version="1.0" encoding="utf-8"?>
<sst xmlns="http://schemas.openxmlformats.org/spreadsheetml/2006/main" count="1343" uniqueCount="674">
  <si>
    <t>Summary</t>
  </si>
  <si>
    <t>Income</t>
  </si>
  <si>
    <t>Employee costs</t>
  </si>
  <si>
    <t>Capital charges</t>
  </si>
  <si>
    <t>£000</t>
  </si>
  <si>
    <t xml:space="preserve">Net Cost </t>
  </si>
  <si>
    <t>Area of Responsibility included in Summary:</t>
  </si>
  <si>
    <t>LEADER OF THE COUNCIL PORTFOLIO</t>
  </si>
  <si>
    <t>Council Leader</t>
  </si>
  <si>
    <t>Chichester District Council</t>
  </si>
  <si>
    <t>Tel: 01798 342948</t>
  </si>
  <si>
    <t>Email: elintill@chichester.gov.uk</t>
  </si>
  <si>
    <t>PLANNING SERVICES PORTFOLIO</t>
  </si>
  <si>
    <t>Tel: 01243 514034</t>
  </si>
  <si>
    <t>Development Management</t>
  </si>
  <si>
    <t>Planning Policy</t>
  </si>
  <si>
    <t>Environmental Protection</t>
  </si>
  <si>
    <t>CONTENTS</t>
  </si>
  <si>
    <t>Introduction</t>
  </si>
  <si>
    <t>Leader of the Council</t>
  </si>
  <si>
    <t>Budget Analysis by Portfolio:</t>
  </si>
  <si>
    <t>Budget</t>
  </si>
  <si>
    <t>Place</t>
  </si>
  <si>
    <t>Culture</t>
  </si>
  <si>
    <t>Communities</t>
  </si>
  <si>
    <t>Housing</t>
  </si>
  <si>
    <t>Financial Services</t>
  </si>
  <si>
    <t>Business Support</t>
  </si>
  <si>
    <t>ICT</t>
  </si>
  <si>
    <t>Chichester Contract Services</t>
  </si>
  <si>
    <t>Cllr Mr Peter Wilding</t>
  </si>
  <si>
    <t xml:space="preserve">Tel: 01428 707324 </t>
  </si>
  <si>
    <t xml:space="preserve">Email: pwilding@chichester.gov.uk </t>
  </si>
  <si>
    <t>Property and Growth</t>
  </si>
  <si>
    <t>Corporate Management</t>
  </si>
  <si>
    <t>Legal and Democratic Services</t>
  </si>
  <si>
    <t>Revenues and Benefits</t>
  </si>
  <si>
    <t>Which includes:</t>
  </si>
  <si>
    <t>Building Services</t>
  </si>
  <si>
    <t>Economic Development</t>
  </si>
  <si>
    <t>Estates Services</t>
  </si>
  <si>
    <t>Car Parks</t>
  </si>
  <si>
    <t>Footway Lighting</t>
  </si>
  <si>
    <t>Public Conveniences</t>
  </si>
  <si>
    <t>Vision</t>
  </si>
  <si>
    <t>Leisure and Sports Development</t>
  </si>
  <si>
    <t>Pallant House Gallery and Chichester Festival Theatre</t>
  </si>
  <si>
    <t>Novium Museum and Tourist Information</t>
  </si>
  <si>
    <t>Commercial and Public Safety</t>
  </si>
  <si>
    <t>Health Development</t>
  </si>
  <si>
    <t>Emergency Planning</t>
  </si>
  <si>
    <t>Pest Control</t>
  </si>
  <si>
    <t>CCTV</t>
  </si>
  <si>
    <t>Community Engagement</t>
  </si>
  <si>
    <t>Community Safety</t>
  </si>
  <si>
    <t>Accountancy Services</t>
  </si>
  <si>
    <t>Audit Services</t>
  </si>
  <si>
    <t>Strategic Financial Services</t>
  </si>
  <si>
    <t>Health and Safety</t>
  </si>
  <si>
    <t>Legal Services</t>
  </si>
  <si>
    <t>Democratic Representation</t>
  </si>
  <si>
    <t>Procurement</t>
  </si>
  <si>
    <t>Elections</t>
  </si>
  <si>
    <t>Corporate Improvement and Facilities</t>
  </si>
  <si>
    <t>Human Resources and Payroll</t>
  </si>
  <si>
    <t>Conservation and Design</t>
  </si>
  <si>
    <t>Planning Enforcement</t>
  </si>
  <si>
    <t>Housing Options</t>
  </si>
  <si>
    <t>Building Control</t>
  </si>
  <si>
    <t>Coastal Management and Land Drainage</t>
  </si>
  <si>
    <t>Environmental Strategy</t>
  </si>
  <si>
    <t>Foreshores</t>
  </si>
  <si>
    <t>Licensing</t>
  </si>
  <si>
    <t>Market and Farmers Market</t>
  </si>
  <si>
    <t>Public Relations</t>
  </si>
  <si>
    <t>Revenues Services</t>
  </si>
  <si>
    <t>Housing Benefits</t>
  </si>
  <si>
    <t>Customer Services</t>
  </si>
  <si>
    <t>Land Charges</t>
  </si>
  <si>
    <t>Cemeteries</t>
  </si>
  <si>
    <t>Grounds Maintenance</t>
  </si>
  <si>
    <t>Street Naming and Numbering</t>
  </si>
  <si>
    <t>Waste, Cleansing and Recycling Services</t>
  </si>
  <si>
    <t>Leisure Centres Contract Management</t>
  </si>
  <si>
    <t>Business Improvement Districts</t>
  </si>
  <si>
    <t>Housing Standards and Home Move</t>
  </si>
  <si>
    <t>Housing Delivery</t>
  </si>
  <si>
    <t>Tourism Support</t>
  </si>
  <si>
    <t>Community Services and Culture</t>
  </si>
  <si>
    <t>Growth, Place and Regeneration</t>
  </si>
  <si>
    <t>Housing, Communications, Licensing and Events</t>
  </si>
  <si>
    <t>Deputy Leader and Cabinet Member for Planning</t>
  </si>
  <si>
    <t>Cabinet Member for Community Services and Culture</t>
  </si>
  <si>
    <t>COMMUNITY SERVICES AND CULTURE PORTFOLIO</t>
  </si>
  <si>
    <t>Cllr Roy Briscoe</t>
  </si>
  <si>
    <t>Email: rbriscoe@chichester.gov.uk</t>
  </si>
  <si>
    <t>Cllr Susan Taylor</t>
  </si>
  <si>
    <t>Cllr Eileen Lintill</t>
  </si>
  <si>
    <t>Cllr Penny Plant</t>
  </si>
  <si>
    <t>Tel:  01243 575031</t>
  </si>
  <si>
    <t xml:space="preserve">Email: pplant@chichester.gov.uk </t>
  </si>
  <si>
    <t>Cabinet Member for Environment and Chichester Contract Services</t>
  </si>
  <si>
    <t>GROWTH, PLACE AND REGENERATION PORTFOLIO</t>
  </si>
  <si>
    <t xml:space="preserve">Cabinet Member for Growth, Place and Regeneration </t>
  </si>
  <si>
    <t>Local Partnerships</t>
  </si>
  <si>
    <t>Communications</t>
  </si>
  <si>
    <t>Health Protection</t>
  </si>
  <si>
    <t>Parks and Open Spaces</t>
  </si>
  <si>
    <t>Planning Services</t>
  </si>
  <si>
    <t>Environment Services and Chichester Contract Services</t>
  </si>
  <si>
    <t>Finance, Corporate Services and Revenues and Benefits</t>
  </si>
  <si>
    <t>Bus Shelters</t>
  </si>
  <si>
    <t>Promotion and Events</t>
  </si>
  <si>
    <t>Licensing &amp; Events</t>
  </si>
  <si>
    <t xml:space="preserve">Email: staylor@chichester.gov.uk </t>
  </si>
  <si>
    <t>Health and Wellbeing</t>
  </si>
  <si>
    <t>Tel: 07877070591</t>
  </si>
  <si>
    <t>Cllr Tony Dignum</t>
  </si>
  <si>
    <t>Email: tdignum@chichester.gov.uk</t>
  </si>
  <si>
    <t>Tel: 01243 538585</t>
  </si>
  <si>
    <t>Cllr Alan Sutton</t>
  </si>
  <si>
    <t xml:space="preserve">Email: asutton@chichester.gov.uk </t>
  </si>
  <si>
    <t>Tel: 01798 342452</t>
  </si>
  <si>
    <t>INTRODUCTION</t>
  </si>
  <si>
    <t>The Council has a statutory duty to prepare a balanced annual revenue budget.  It is also good financial management to do so within the context of the five year Financial Strategy taking into account the impact of the capital programme on the revenue budget.</t>
  </si>
  <si>
    <t>The detailed budget preparation allows for some variations between budget centres which, when aggregated for the whole of the General Fund, have a neutral effect.  These adjustments include:</t>
  </si>
  <si>
    <r>
      <t>·</t>
    </r>
    <r>
      <rPr>
        <sz val="7"/>
        <color theme="1"/>
        <rFont val="Times New Roman"/>
        <family val="1"/>
      </rPr>
      <t xml:space="preserve">       </t>
    </r>
    <r>
      <rPr>
        <sz val="10"/>
        <color theme="1"/>
        <rFont val="Arial"/>
        <family val="2"/>
      </rPr>
      <t>Approved virements between or within service budgets.  The detailed estimates include some minor virements, requested by budget managers, which have no significant impact on the overall level of service provision.</t>
    </r>
  </si>
  <si>
    <t>Council Spending – Capital Budget</t>
  </si>
  <si>
    <t xml:space="preserve">Further details can be found in the Capital and Projects Programme and Asset Replacement Programme sections of this document. </t>
  </si>
  <si>
    <t>Council Tax</t>
  </si>
  <si>
    <t>Further information</t>
  </si>
  <si>
    <t xml:space="preserve">Further information about the budget spending plans may be obtained from the Financial Services Team at the Council headquarters at East Pallant House, 1 East Pallant, Chichester PO19 1TY.  </t>
  </si>
  <si>
    <t>If you have any questions on any of the information included in the Council’s budget spending plans  please contact the Financial Services Team on 01243 785166 or email finance@chichester.gov.uk.</t>
  </si>
  <si>
    <t>J. Ward CPFA</t>
  </si>
  <si>
    <t>Director of Corporate Services</t>
  </si>
  <si>
    <t>Leader</t>
  </si>
  <si>
    <t>Cost of Services</t>
  </si>
  <si>
    <t>Financing and Investment Income and Expenditure</t>
  </si>
  <si>
    <t>Interest and investment income</t>
  </si>
  <si>
    <t>Interest received on finance leases (lessor)</t>
  </si>
  <si>
    <t>Interest payable on finance leases (lessee)</t>
  </si>
  <si>
    <t>Investment Properties</t>
  </si>
  <si>
    <t>Other Income</t>
  </si>
  <si>
    <t>Notional transactions for comparative and Accounting Code of Practice purposes</t>
  </si>
  <si>
    <t>Earmarked Reserves</t>
  </si>
  <si>
    <t>General Fund Reserve</t>
  </si>
  <si>
    <t>Major Variations</t>
  </si>
  <si>
    <t>Expenditure budget increases</t>
  </si>
  <si>
    <t>Expenditure budget decreases</t>
  </si>
  <si>
    <t>Additional income</t>
  </si>
  <si>
    <t>Service Efficiencies</t>
  </si>
  <si>
    <t>Growth Items</t>
  </si>
  <si>
    <t>Covid-19 Grant – Emergency Funding for Local Government</t>
  </si>
  <si>
    <t>Local Council Tax Support Grant</t>
  </si>
  <si>
    <t>Lower Tier Services Grant</t>
  </si>
  <si>
    <t>Other minor variations (net)</t>
  </si>
  <si>
    <t>Budget Requirement (excluding decrease in NHB)</t>
  </si>
  <si>
    <t>NHB (movement in year)</t>
  </si>
  <si>
    <t>Financial Settlement related grants</t>
  </si>
  <si>
    <t>Rural Services Delivery Grant</t>
  </si>
  <si>
    <t>Other Grants</t>
  </si>
  <si>
    <t>Sales, Fees and Charges Compensation Scheme</t>
  </si>
  <si>
    <t>Business Rates Retention Scheme (BRRS)</t>
  </si>
  <si>
    <t>Retained Business Rates</t>
  </si>
  <si>
    <t>Business Rate Tariff payable to central government</t>
  </si>
  <si>
    <t>BRRS grants from central government</t>
  </si>
  <si>
    <t xml:space="preserve">Business Rates Levy payable </t>
  </si>
  <si>
    <t>An explanation of each of the major variances shown in the table above can be found in the following paragraphs:</t>
  </si>
  <si>
    <t>Additional Income</t>
  </si>
  <si>
    <t>Contributions to/from reserves</t>
  </si>
  <si>
    <t>New Homes Bonus</t>
  </si>
  <si>
    <t>Budget
2021/22</t>
  </si>
  <si>
    <t>District Council budget requirement before external support</t>
  </si>
  <si>
    <t>Council Tax Base</t>
  </si>
  <si>
    <t>Average Band D Council Tax</t>
  </si>
  <si>
    <t xml:space="preserve">Net transfer to (+) or from(-) reserves </t>
  </si>
  <si>
    <t>Percentage increase</t>
  </si>
  <si>
    <t>Collection Fund deficit (NDR) (+) / surplus (-)</t>
  </si>
  <si>
    <t>Collection Fund (Council Tax) deficit (+) / surplus (-)</t>
  </si>
  <si>
    <t>Amount required from Council Tax payers</t>
  </si>
  <si>
    <t>Items not funded by Council Tax</t>
  </si>
  <si>
    <t>Cabinet Member Portfolios</t>
  </si>
  <si>
    <t>CHICHESTER DISTRICT COUNCIL</t>
  </si>
  <si>
    <t>Budget Summary Statement</t>
  </si>
  <si>
    <t xml:space="preserve">  Spending Plan</t>
  </si>
  <si>
    <t>Budget Summary</t>
  </si>
  <si>
    <t>Statement</t>
  </si>
  <si>
    <t xml:space="preserve">    Cabinet Portfolios</t>
  </si>
  <si>
    <t xml:space="preserve">   Programme</t>
  </si>
  <si>
    <t xml:space="preserve">  Capital and Projects</t>
  </si>
  <si>
    <t xml:space="preserve">    Programme</t>
  </si>
  <si>
    <t>Asset Replacement Project</t>
  </si>
  <si>
    <t>Council Spending – Revenue Budget</t>
  </si>
  <si>
    <t>The Government have confirmed that they will continue with the requirement for any “excessive” Council Tax increases to be determined by local referendum.  They have established that the threshold for Chichester before triggering a referendum is the higher of either 1.99% or £5.</t>
  </si>
  <si>
    <t>2022-23</t>
  </si>
  <si>
    <t>Capital and Projects Programme 2022-23</t>
  </si>
  <si>
    <t>Asset Replacement Project Programme 2022-23</t>
  </si>
  <si>
    <t>This document contains details of the Council’s revenue and capital budget spending plans for the financial year 2022-23.  The spending plans are formulated in accordance with the financial principles of the Financial Strategy as adopted by Council that results in a robust financial estimate of the resources needed to deliver Council Services in 2022-23.</t>
  </si>
  <si>
    <t>The revenue budget for 2022-23 is shown in the Budget Summary Statement.  This summary provides the net cost of each Cabinet portfolio and also shows the calculation of the budget requirement, the council tax requirement, and also the proposed Band D council tax charge for 2022-23.</t>
  </si>
  <si>
    <t>Budget Summary Statement 2022-23</t>
  </si>
  <si>
    <t>Budget
2022/23</t>
  </si>
  <si>
    <t xml:space="preserve">  2022-23</t>
  </si>
  <si>
    <t xml:space="preserve"> 2022-23</t>
  </si>
  <si>
    <t>Services Grant 2022-23</t>
  </si>
  <si>
    <r>
      <t>Budget Spending Plans 2022-23</t>
    </r>
    <r>
      <rPr>
        <sz val="12"/>
        <color theme="1"/>
        <rFont val="Arial"/>
        <family val="2"/>
      </rPr>
      <t xml:space="preserve"> </t>
    </r>
  </si>
  <si>
    <t>Base Budget 2021-22</t>
  </si>
  <si>
    <t xml:space="preserve">Budget Requirement 2022-23 </t>
  </si>
  <si>
    <t xml:space="preserve"> Removal of 2021-22 base budget funding from the General Fund Reserve</t>
  </si>
  <si>
    <t xml:space="preserve"> Revenue contribution to the provision for future asset renewals</t>
  </si>
  <si>
    <t xml:space="preserve"> Local Council Tax Support Grant 2021-22</t>
  </si>
  <si>
    <t xml:space="preserve"> Lower Tier Services Grant 2021-22</t>
  </si>
  <si>
    <t xml:space="preserve"> Funding of 2022-23 budget deficit from the General Fund Reserve</t>
  </si>
  <si>
    <t xml:space="preserve"> Increased annual revenue contribution to the Local Plan Reserve</t>
  </si>
  <si>
    <t xml:space="preserve"> Contribution to the Members Training Reserve</t>
  </si>
  <si>
    <t>The budget for the Freeland Close hostel has now been introduced with an expenditure budget of £75,400 and an income budget of £183,700.  The budgeted revenue expenditure is allocated to Premises &amp; Transport Costs £57,300, Supplies &amp; Services £18,100 and Income £183,700.</t>
  </si>
  <si>
    <t>1.  Staffing budgets</t>
  </si>
  <si>
    <t xml:space="preserve">3.  External audit fees </t>
  </si>
  <si>
    <t>4.  Net inflation on prices</t>
  </si>
  <si>
    <t>7.  Provision of bed and breakfast accommodation</t>
  </si>
  <si>
    <t>8.  Community Grants / Visions</t>
  </si>
  <si>
    <r>
      <t>9.</t>
    </r>
    <r>
      <rPr>
        <sz val="10"/>
        <color theme="1"/>
        <rFont val="Times New Roman"/>
        <family val="1"/>
      </rPr>
      <t xml:space="preserve">   </t>
    </r>
    <r>
      <rPr>
        <sz val="10"/>
        <color theme="1"/>
        <rFont val="Arial"/>
        <family val="2"/>
      </rPr>
      <t xml:space="preserve">Rent Allowances (net) </t>
    </r>
  </si>
  <si>
    <r>
      <t xml:space="preserve">3. </t>
    </r>
    <r>
      <rPr>
        <sz val="10"/>
        <color theme="1"/>
        <rFont val="Times New Roman"/>
        <family val="1"/>
      </rPr>
      <t xml:space="preserve">  </t>
    </r>
    <r>
      <rPr>
        <u/>
        <sz val="10"/>
        <color theme="1"/>
        <rFont val="Arial"/>
        <family val="2"/>
      </rPr>
      <t>External audit fees (budget increase of £39,700</t>
    </r>
    <r>
      <rPr>
        <sz val="10"/>
        <color theme="1"/>
        <rFont val="Arial"/>
        <family val="2"/>
      </rPr>
      <t>)</t>
    </r>
  </si>
  <si>
    <r>
      <t>4.</t>
    </r>
    <r>
      <rPr>
        <sz val="10"/>
        <color theme="1"/>
        <rFont val="Times New Roman"/>
        <family val="1"/>
      </rPr>
      <t xml:space="preserve">   </t>
    </r>
    <r>
      <rPr>
        <u/>
        <sz val="10"/>
        <color theme="1"/>
        <rFont val="Arial"/>
        <family val="2"/>
      </rPr>
      <t>Net inflation on prices (budget increase of £22,600)</t>
    </r>
  </si>
  <si>
    <r>
      <t>7.   </t>
    </r>
    <r>
      <rPr>
        <u/>
        <sz val="10"/>
        <color theme="1"/>
        <rFont val="Arial"/>
        <family val="2"/>
      </rPr>
      <t>Provision of bed and breakfast accommodation (a budget decrease of £227,900)</t>
    </r>
  </si>
  <si>
    <r>
      <t xml:space="preserve">9.   </t>
    </r>
    <r>
      <rPr>
        <u/>
        <sz val="10"/>
        <color theme="1"/>
        <rFont val="Arial"/>
        <family val="2"/>
      </rPr>
      <t>Rent Allowances (net) (a budget decrease of £41,200)</t>
    </r>
  </si>
  <si>
    <t xml:space="preserve">    Environmental Strategy Unit</t>
  </si>
  <si>
    <r>
      <t xml:space="preserve">8.   </t>
    </r>
    <r>
      <rPr>
        <u/>
        <sz val="10"/>
        <color theme="1"/>
        <rFont val="Arial"/>
        <family val="2"/>
      </rPr>
      <t>Community Grants / Visions (a budget decrease of £50,000)</t>
    </r>
  </si>
  <si>
    <t xml:space="preserve">This takes into account cost inflation of £405k which is offset against income inflation of 382k (including £176k for car parks). General inflation has been estimated at 4%. </t>
  </si>
  <si>
    <t xml:space="preserve">As part of the 2021-22 financial settlement provided by the government, local authorities received a new Local Council Tax Support Grant to compensate for impact on their tax base of increased Council Tax Reduction claims as result of the Covid-19 pandemic. This grant of £160k was set aside in reserves in order provide funding towards a countywide hardship scheme in collaboration with the other district and borough councils and the county council.  However for 2022-23 this grant has not been included in the financial settlement and as a result the subsequent transfer to reserves has been removed. </t>
  </si>
  <si>
    <t>Inflationary increase in contribution to the Asset Replacement Programme (ARP) of £45k, and increase of £93k as a result of the CCS Refuse Vehicle Replacement Strategy agreed by Council in July 2021. The total contribution to the ARP is £1.63m.</t>
  </si>
  <si>
    <t>- Environmental Strategy Unit £56,100</t>
  </si>
  <si>
    <t>- Events Officer £44,000</t>
  </si>
  <si>
    <t xml:space="preserve">- Tree Officer Support Apprenticeship £25,000 </t>
  </si>
  <si>
    <t>Income has been reduced by £218,300 and expenditure by £446,200 making a net decrease of £227,900.  This has been actioned on the basis that the new temporary accommodation at Freeland Close, Chichester, will reduce the need for bed and breakfast accommodation for homeless persons and rough sleepers.</t>
  </si>
  <si>
    <t xml:space="preserve">Investment interest generated by the Council's Local Property Fund investments (£10m) and other external Pooled Funds (£24m) is anticipated to increase by £388,500 in 2022-23. Additionally £413,000 of the total interest generated was transferred to the Investment Risk Reserve in 2021-22 in order to mitigate against future Property Fund losses. This contribution is not required in 2022-23 so this interest amount is available to support the base budget. The total investment interest anticipated for 2022-23 stands at £1.6m. </t>
  </si>
  <si>
    <t xml:space="preserve">The expenditure budget for rent allowance payments made to eligible housing benefit claimants is forecast to reduce by £3.11m to £21.38m in 2022-23.  The is based upon the current 2021-22 forecast and provides for a further 8% reduction in housing benefit claimants as a result of the transition to universal credit.
The amount of subsidy that the Council can reclaim for rent allowances will also reduce as its expenditure demands drop. In 2022-23 this will reduce by £3.07m to £20.93m. The net impact is a reduction of £41,300 on the 2022-23 base budget.    </t>
  </si>
  <si>
    <r>
      <t xml:space="preserve">2.  </t>
    </r>
    <r>
      <rPr>
        <u/>
        <sz val="10"/>
        <color theme="1"/>
        <rFont val="Arial"/>
        <family val="2"/>
      </rPr>
      <t>Fly tipping removal (budget increase of £50,000)</t>
    </r>
  </si>
  <si>
    <r>
      <t>2.</t>
    </r>
    <r>
      <rPr>
        <sz val="7"/>
        <color theme="1"/>
        <rFont val="Times New Roman"/>
        <family val="1"/>
      </rPr>
      <t xml:space="preserve">   </t>
    </r>
    <r>
      <rPr>
        <sz val="10"/>
        <color theme="1"/>
        <rFont val="Arial"/>
        <family val="2"/>
      </rPr>
      <t>Fly tipping removal</t>
    </r>
  </si>
  <si>
    <t xml:space="preserve">In recent years external audit fees for the audit of the Council's Statement of Accounts and Housing Benefit Subsidy Claim have exceeded the budgets provided. This has arisen for a variety of reasons including the introduction of new accounting standards and the requirement to undertake additional assurance testing in order to formulate their audit opinion.  Indicative fees for 2022-23 suggest that the existing budgets will once again be exceeded,  therefore it is necessary to increase the budget to meet the additional cost.   </t>
  </si>
  <si>
    <t xml:space="preserve">During 2020-21, the total outstanding housing benefit overpayment debt dropped from £3.1m to £2.6m. This trend has continued with current projections predicting that the debt outstanding by the end of 2021-22 to be in the region of some £2.0m. The budget for 2022-23 anticipates that this pattern will continue with the outstanding debt dropping to £1.5m by March 2023. As a consequence the bad debt provision held has been reviewed resulting in a reduction of £451.400 that can returned to the Council's General Fund. The bad debt provision held provides for 55% of the total outstanding housing benefit debt.    </t>
  </si>
  <si>
    <t>A special meeting of the Cabinet on 24 January 2022 recommended to Council that the ad-hoc Community Grants budget and the Visions budget be combined, and that the total fund be reduced by £50,000 per annum as a saving on the Council's base budget for 2022-23.</t>
  </si>
  <si>
    <t>A special meeting of the Cabinet on 24 January 2022 recommended to Council that the following growth proposals be built into the Council's base budget from 2022-23:</t>
  </si>
  <si>
    <r>
      <t>The detailed revenue budget builds upon the work undertaken for the Financial Strategy, which was considered by the Cabinet and by the Council at their meetings in November</t>
    </r>
    <r>
      <rPr>
        <sz val="10"/>
        <color rgb="FFFF0000"/>
        <rFont val="Arial"/>
        <family val="2"/>
      </rPr>
      <t xml:space="preserve"> </t>
    </r>
    <r>
      <rPr>
        <sz val="10"/>
        <rFont val="Arial"/>
        <family val="2"/>
      </rPr>
      <t>2021</t>
    </r>
    <r>
      <rPr>
        <sz val="10"/>
        <color theme="1"/>
        <rFont val="Arial"/>
        <family val="2"/>
      </rPr>
      <t>, and incorporates the second year of the efficiency savings identified in the Future Services Framework programme.</t>
    </r>
  </si>
  <si>
    <t xml:space="preserve">    Tree Officer Support Apprenticeship</t>
  </si>
  <si>
    <r>
      <t>10.</t>
    </r>
    <r>
      <rPr>
        <sz val="10"/>
        <color theme="1"/>
        <rFont val="Times New Roman"/>
        <family val="1"/>
      </rPr>
      <t> </t>
    </r>
    <r>
      <rPr>
        <sz val="10"/>
        <color theme="1"/>
        <rFont val="Arial"/>
        <family val="2"/>
      </rPr>
      <t xml:space="preserve">Insurances </t>
    </r>
  </si>
  <si>
    <t xml:space="preserve">11. Rent Rebates (net) </t>
  </si>
  <si>
    <r>
      <t xml:space="preserve">11.  </t>
    </r>
    <r>
      <rPr>
        <u/>
        <sz val="10"/>
        <color theme="1"/>
        <rFont val="Arial"/>
        <family val="2"/>
      </rPr>
      <t>Rent Rebates (net) (a budget decrease of £14,900)</t>
    </r>
  </si>
  <si>
    <r>
      <t xml:space="preserve">10.  </t>
    </r>
    <r>
      <rPr>
        <u/>
        <sz val="10"/>
        <color theme="1"/>
        <rFont val="Arial"/>
        <family val="2"/>
      </rPr>
      <t>Insurances (a budget decrease of £29,500)</t>
    </r>
  </si>
  <si>
    <t>The retendering of the council's insurance contract has provided a reduction in cost of £29,500.</t>
  </si>
  <si>
    <t xml:space="preserve">The council provides a planning service to the South Downs National Park Authority under an agency agreement. A renegotiated agreement will start on 1 October 2022 that will provide additional income of £42,500 in 2022-23 and £90,000 for the following three years. </t>
  </si>
  <si>
    <t xml:space="preserve">Post omitted from the base budget - Two green waste loader post were omitted from the budget for 2021-22 in error.  This has been corrected resulting in a budget increase of 57k. </t>
  </si>
  <si>
    <t>Employers pension contribution rate - This has been reduced by 1% to 18.4% in 2022-23.  This has resulted in a budget decrease of £151k</t>
  </si>
  <si>
    <t xml:space="preserve">A contribution of £81k from the Pay Review Reserve to fund the final year of pay protection in 2021-22 as a result of the 2019 pay review has been removed. </t>
  </si>
  <si>
    <t>The increase in the cost of employing council staff in 2022-23 is made up of a number of budget changes. The most significant are:</t>
  </si>
  <si>
    <t xml:space="preserve">Inflation - The 2021-22 base budget assumed a pay freeze for the majority of council staff.  The actual pay award for 2021-22 is still yet to be agreed, however the national employers side offer is currently 1.75%. This additional cost of £298k has been provided for in the budget for 2022-23. The budget also includes provision for a 2% pay increase in 2022-23 at an estimated cost of £360k.  </t>
  </si>
  <si>
    <t>The weekly rental charge for the Westward House and Freeland Close tenants is arrived at by calculating the service charges for water and community alarm (charges not eligible for housing benefit), plus the communal charge and a management charge (charges eligible for housing benefit).  The majority of this variance is due to an increase in the management charge which is based on staff time charged to the running of these temporary accommodation units.  Previously staff charging time to the hostels was being funded by the Homeless Prevention Grant.</t>
  </si>
  <si>
    <t xml:space="preserve">As part of the Council's Recovery Plan from the impact of the Covid-19 pandemic an efficiency target of £996,000 was profiled into the base budget for 2021-22. In order to allow flexibility with the implementation of these savings the Council adopted an approach of assuming a 75% delivery rate on the value of savings identified. As some of the savings are aspirational, relate to income, or to an extent are outside of the Council’s control, the 75% approach was considered prudent for financial modelling purposes
During 2021-22 the efficiencies implemented have actually generated savings of £911,300 or 91.5% of the undamped target. This exceeded the net of damping target amount of £747,000 by £164,300.
</t>
  </si>
  <si>
    <t>Year 2 of the Future Services Framework Programme has identified efficiencies totalling £266,700 net of damping. The most significant reductions include staffing (-£87k), cleaning contract costs (-£30k) and additional income generating opportunities (-165k). A one-off investment cost in the expansion of the CCS waste service has been offset against the efficiency target to enable CCS to invest in service improvements that will generate additional efficiency savings in future years (+245k).</t>
  </si>
  <si>
    <t xml:space="preserve">The budget for 2022-23 provides an additional £50,000 towards fly tipping removal costs. This budget has been overspending in recent years as the volume of fly tips have increased. The Council is planning to participate in the #Stop Fly Tipping Initiative. This is a multi agency approach to eliminating fly tipping across the district and also the county.    </t>
  </si>
  <si>
    <t xml:space="preserve">The 2021-22 base budget included a reduction of £631,800 for housing benefit overpayments income. Current experience indicates that £47,300 of the budget removed should be built back into the base budget for 2022-23.  The total budget for overpayments identified in the year is now £234,000. </t>
  </si>
  <si>
    <t xml:space="preserve">The base budget for 2022-23 includes a £40k top-up to the Local Plan reserve taking the total annual contribution to £200k. Additionally an annual contribution of £5k will added to the revenue budget to provide for Member Induction training, with the next five years of contributions providing a £30,000 reserve to fund training following the May 2027 elections. </t>
  </si>
  <si>
    <t xml:space="preserve">5.  Leisure management contract support </t>
  </si>
  <si>
    <t xml:space="preserve">6.  Housing benefit overpayments bad debts provision  </t>
  </si>
  <si>
    <r>
      <t xml:space="preserve">6.   </t>
    </r>
    <r>
      <rPr>
        <u/>
        <sz val="10"/>
        <color theme="1"/>
        <rFont val="Arial"/>
        <family val="2"/>
      </rPr>
      <t>Housing benefit overpayments bad debt provision (a budget decrease of £451,400)</t>
    </r>
  </si>
  <si>
    <r>
      <t>5.   </t>
    </r>
    <r>
      <rPr>
        <u/>
        <sz val="10"/>
        <color theme="1"/>
        <rFont val="Arial"/>
        <family val="2"/>
      </rPr>
      <t xml:space="preserve">Leisure management contract support (a budget decrease of £674,500) </t>
    </r>
  </si>
  <si>
    <t xml:space="preserve">The Council agreed to provide additional financial support to its leisure centre management provider for one year in 2021-22.  Although discussions are being held to determine if further funding may be required, the budget for this support has been removed for 2022-23.  </t>
  </si>
  <si>
    <t xml:space="preserve"> - Terminus Road Industrial Estate (£83k), office space at East Pallant House (32k), the Old Bakery (£21k), car park access licences (£20k), the Ridgeway shopping parade (20k), and the Bosham Lane car park (13k). </t>
  </si>
  <si>
    <t>Decreases in income</t>
  </si>
  <si>
    <r>
      <t>13.</t>
    </r>
    <r>
      <rPr>
        <sz val="7"/>
        <color theme="1"/>
        <rFont val="Times New Roman"/>
        <family val="1"/>
      </rPr>
      <t xml:space="preserve"> </t>
    </r>
    <r>
      <rPr>
        <sz val="10"/>
        <color theme="1"/>
        <rFont val="Arial"/>
        <family val="2"/>
      </rPr>
      <t>Interest generated from investments</t>
    </r>
  </si>
  <si>
    <t>14. Estates - rents, licences and service charges</t>
  </si>
  <si>
    <t>15. Opening of Freeland Close</t>
  </si>
  <si>
    <t>16. Housing benefit overpayments</t>
  </si>
  <si>
    <t>17. South Downs National Park Authority agency agreement</t>
  </si>
  <si>
    <t>18. Temporary accommodation management charges</t>
  </si>
  <si>
    <r>
      <t>19.</t>
    </r>
    <r>
      <rPr>
        <sz val="7"/>
        <color theme="1"/>
        <rFont val="Times New Roman"/>
        <family val="1"/>
      </rPr>
      <t> </t>
    </r>
    <r>
      <rPr>
        <sz val="10"/>
        <color theme="1"/>
        <rFont val="Arial"/>
        <family val="2"/>
      </rPr>
      <t>Additional Future Services Framework efficiencies identified in year 1</t>
    </r>
  </si>
  <si>
    <r>
      <t>20.</t>
    </r>
    <r>
      <rPr>
        <sz val="7"/>
        <color theme="1"/>
        <rFont val="Times New Roman"/>
        <family val="1"/>
      </rPr>
      <t> </t>
    </r>
    <r>
      <rPr>
        <sz val="10"/>
        <color theme="1"/>
        <rFont val="Arial"/>
        <family val="2"/>
      </rPr>
      <t>Futures Services Framework Programme 2022-23 (net of damping)</t>
    </r>
  </si>
  <si>
    <r>
      <t xml:space="preserve">21. </t>
    </r>
    <r>
      <rPr>
        <u/>
        <sz val="10"/>
        <color theme="1"/>
        <rFont val="Arial"/>
        <family val="2"/>
      </rPr>
      <t>Growth Items</t>
    </r>
  </si>
  <si>
    <r>
      <t>22.</t>
    </r>
    <r>
      <rPr>
        <sz val="7"/>
        <color rgb="FF000000"/>
        <rFont val="Times New Roman"/>
        <family val="1"/>
      </rPr>
      <t xml:space="preserve">  </t>
    </r>
    <r>
      <rPr>
        <u/>
        <sz val="10"/>
        <color theme="1"/>
        <rFont val="Arial"/>
        <family val="2"/>
      </rPr>
      <t xml:space="preserve">Contribution to/from reserves – subject to Final Settlement </t>
    </r>
  </si>
  <si>
    <t>Expenditure Budget Increases</t>
  </si>
  <si>
    <t>Expenditure Budget Decreases</t>
  </si>
  <si>
    <r>
      <t xml:space="preserve">12.  </t>
    </r>
    <r>
      <rPr>
        <u/>
        <sz val="10"/>
        <color theme="1"/>
        <rFont val="Arial"/>
        <family val="2"/>
      </rPr>
      <t>Planning applications income (decrease in income of £100,000)</t>
    </r>
  </si>
  <si>
    <r>
      <t xml:space="preserve">13.  </t>
    </r>
    <r>
      <rPr>
        <u/>
        <sz val="10"/>
        <color theme="1"/>
        <rFont val="Arial"/>
        <family val="2"/>
      </rPr>
      <t>Interest generated from investments (increase in income of £797,000)</t>
    </r>
  </si>
  <si>
    <r>
      <t>14.</t>
    </r>
    <r>
      <rPr>
        <sz val="7"/>
        <color theme="1"/>
        <rFont val="Times New Roman"/>
        <family val="1"/>
      </rPr>
      <t xml:space="preserve">  </t>
    </r>
    <r>
      <rPr>
        <u/>
        <sz val="10"/>
        <color theme="1"/>
        <rFont val="Arial"/>
        <family val="2"/>
      </rPr>
      <t>Estates – rent, licences and service charges (increase in income of £155,300)</t>
    </r>
  </si>
  <si>
    <r>
      <t xml:space="preserve">15.  </t>
    </r>
    <r>
      <rPr>
        <u/>
        <sz val="10"/>
        <color theme="1"/>
        <rFont val="Arial"/>
        <family val="2"/>
      </rPr>
      <t>Opening of Freeland Close (net increase in income of £108,300)</t>
    </r>
  </si>
  <si>
    <r>
      <t xml:space="preserve">16.  </t>
    </r>
    <r>
      <rPr>
        <u/>
        <sz val="10"/>
        <color theme="1"/>
        <rFont val="Arial"/>
        <family val="2"/>
      </rPr>
      <t>Housing Benefit overpayments (increase in income of £47,300)</t>
    </r>
  </si>
  <si>
    <r>
      <t xml:space="preserve">17.  </t>
    </r>
    <r>
      <rPr>
        <u/>
        <sz val="10"/>
        <color theme="1"/>
        <rFont val="Arial"/>
        <family val="2"/>
      </rPr>
      <t>South Downs National Park Authority agency agreement (increase in income of £42,500)</t>
    </r>
  </si>
  <si>
    <r>
      <t xml:space="preserve">18.  </t>
    </r>
    <r>
      <rPr>
        <u/>
        <sz val="10"/>
        <color theme="1"/>
        <rFont val="Arial"/>
        <family val="2"/>
      </rPr>
      <t>Temporary accommodation management charges (increase in income of £42,100)</t>
    </r>
  </si>
  <si>
    <r>
      <t xml:space="preserve">19.  </t>
    </r>
    <r>
      <rPr>
        <u/>
        <sz val="10"/>
        <color theme="1"/>
        <rFont val="Arial"/>
        <family val="2"/>
      </rPr>
      <t>Additional Futures Service Framework Programme efficiencies identified in year 1 (a budget decrease of £164,300)</t>
    </r>
  </si>
  <si>
    <r>
      <t>20.</t>
    </r>
    <r>
      <rPr>
        <sz val="7"/>
        <rFont val="Times New Roman"/>
        <family val="1"/>
      </rPr>
      <t xml:space="preserve">  </t>
    </r>
    <r>
      <rPr>
        <u/>
        <sz val="10"/>
        <rFont val="Arial"/>
        <family val="2"/>
      </rPr>
      <t>Futures Service Framework Programme – Net of damping (budget decrease of £21,700</t>
    </r>
    <r>
      <rPr>
        <sz val="10"/>
        <rFont val="Arial"/>
        <family val="2"/>
      </rPr>
      <t>)</t>
    </r>
  </si>
  <si>
    <r>
      <t xml:space="preserve">21.  </t>
    </r>
    <r>
      <rPr>
        <u/>
        <sz val="10"/>
        <color theme="1"/>
        <rFont val="Arial"/>
        <family val="2"/>
      </rPr>
      <t>Growth items (a budget increase of £187,800)</t>
    </r>
  </si>
  <si>
    <t>Asset Replacement Programme 2021/22 to 2026/27</t>
  </si>
  <si>
    <t>Project</t>
  </si>
  <si>
    <t>2021/22
£</t>
  </si>
  <si>
    <t>2022/23
£</t>
  </si>
  <si>
    <t>2023/24
£</t>
  </si>
  <si>
    <t>2024/25
£</t>
  </si>
  <si>
    <t xml:space="preserve">2025/26       £    </t>
  </si>
  <si>
    <t xml:space="preserve">2026/27       £    </t>
  </si>
  <si>
    <t>Total
£</t>
  </si>
  <si>
    <t>GROWTH, PLACE &amp; REGENERATION</t>
  </si>
  <si>
    <t xml:space="preserve">Property </t>
  </si>
  <si>
    <t>Bourne LC - Lift replacement</t>
  </si>
  <si>
    <t>Bourne LC - Auto Doors Replacement</t>
  </si>
  <si>
    <t>Bourne LC - Air Conditioning replacement</t>
  </si>
  <si>
    <t>Bourne LC - Lighting replacement</t>
  </si>
  <si>
    <t>Bourne LC - CCTV Replacement</t>
  </si>
  <si>
    <t>Bourne LC - Fire alarm &amp; E lighting</t>
  </si>
  <si>
    <t>Bourne LC - Intruder alarm</t>
  </si>
  <si>
    <t>Bourne LC - Vinyl floor coverings</t>
  </si>
  <si>
    <t>Bourne LC - Electrical Distribution Boards &amp; Cables</t>
  </si>
  <si>
    <t>Bourne LC - Changing Room refurb</t>
  </si>
  <si>
    <t>Bourne LC - Windows - glazing replacement</t>
  </si>
  <si>
    <t>Bourne LC - Plant Room Upgrade</t>
  </si>
  <si>
    <t>Grange LC - F&amp;F:Commercial Kitchen</t>
  </si>
  <si>
    <t>Grange LC - F&amp;F:Servery</t>
  </si>
  <si>
    <t>Novium - Carpets</t>
  </si>
  <si>
    <t>Novium - Internal floors &amp; ceilings</t>
  </si>
  <si>
    <t>Novium - Resin Floor</t>
  </si>
  <si>
    <t>Novium - Flat roof repairs</t>
  </si>
  <si>
    <t>Novium - Mechanical pumps</t>
  </si>
  <si>
    <t>Novium - Fire alarm &amp; E lighting</t>
  </si>
  <si>
    <t>Novium - Intruder alarm</t>
  </si>
  <si>
    <t>Novium - Elec Dis boards &amp; cables</t>
  </si>
  <si>
    <t>Novium - Stairs - nosings etc</t>
  </si>
  <si>
    <t>Novium - Doors &amp; windows</t>
  </si>
  <si>
    <t>Novium - Space heating</t>
  </si>
  <si>
    <t>Westgate LC - Lift replacement</t>
  </si>
  <si>
    <t>Westgate LC - Auto &amp; manual door replacement</t>
  </si>
  <si>
    <t>Westgate LC - Replace curtain walling (Southern fire escape)</t>
  </si>
  <si>
    <t>Westgate LC - Pool hall refurbishment</t>
  </si>
  <si>
    <t>Westgate LC - New pool heat exchangers</t>
  </si>
  <si>
    <t>Westgate LC - Flat roof replacement</t>
  </si>
  <si>
    <t>Westgate LC - Chiller replacement</t>
  </si>
  <si>
    <t>Westgate LC - Ceiling replacement</t>
  </si>
  <si>
    <t>Westgate LC - Floor finishes</t>
  </si>
  <si>
    <t>Westgate LC - Replace curtain walling - Pool hall</t>
  </si>
  <si>
    <t>Westgate LC - Chariot Room Refurb - dry side</t>
  </si>
  <si>
    <t>Westgate LC - Sports hall refurb</t>
  </si>
  <si>
    <t>Westgate LC - Café refurb</t>
  </si>
  <si>
    <t>Westgate LC - Sauna, steam rm &amp; spa</t>
  </si>
  <si>
    <t>Westgate LC - Kitchen refurb</t>
  </si>
  <si>
    <t>Westgate LC - Fixed plant</t>
  </si>
  <si>
    <t>Westgate LC - External works</t>
  </si>
  <si>
    <t>Westgate LC - Function room (Tuscany)</t>
  </si>
  <si>
    <t>Property Total</t>
  </si>
  <si>
    <t>ADC Car Park - Bridge Repairs</t>
  </si>
  <si>
    <t>ADC - Brickwork  Cleaning</t>
  </si>
  <si>
    <t>ADC Car Park - Lighting replacement</t>
  </si>
  <si>
    <t>ADC Car Park Year 3 - Essential Upgrade Vehicle Perimeter Barriers</t>
  </si>
  <si>
    <t>ADC Car Park Years 1 &amp; 2 - Structural Replacement</t>
  </si>
  <si>
    <t>Electrical Distribution Boards</t>
  </si>
  <si>
    <t>Back Lane Petworth</t>
  </si>
  <si>
    <t>Bosham Public Convenience</t>
  </si>
  <si>
    <t>Bracklesham Bay Public Convenience</t>
  </si>
  <si>
    <t>East Beach Selsey Public Convenience</t>
  </si>
  <si>
    <t>Itchenor Public Convenience</t>
  </si>
  <si>
    <t>Lifeboat Station Public Convenience</t>
  </si>
  <si>
    <t>Wisborough Green</t>
  </si>
  <si>
    <t>Hillfield Selsey</t>
  </si>
  <si>
    <t>Kingfisher Parade, East Wittering</t>
  </si>
  <si>
    <t>Marine Drive East Wittering Public Convenience</t>
  </si>
  <si>
    <t>Market Road Chichester Public Convenience</t>
  </si>
  <si>
    <t>Northgate Chichester Public Convenience</t>
  </si>
  <si>
    <t>Pay and Display machines</t>
  </si>
  <si>
    <t>Pay on Foot</t>
  </si>
  <si>
    <t>Replacement lighting on &amp; off Street</t>
  </si>
  <si>
    <t>Priory Park Public Convenience</t>
  </si>
  <si>
    <t>Resurfacing and re-lining of car parks</t>
  </si>
  <si>
    <t>Tower Street Chichester Public Convenience</t>
  </si>
  <si>
    <t>Public conveniences - Wallgate Replacement programme</t>
  </si>
  <si>
    <t>Place Total</t>
  </si>
  <si>
    <t>GROWTH, PLACE &amp; REGENERATION TOTAL</t>
  </si>
  <si>
    <t>COMMUNITY SERVICES &amp; CULTURE</t>
  </si>
  <si>
    <t>Oaklands Park - Stadium</t>
  </si>
  <si>
    <t>Culture Total</t>
  </si>
  <si>
    <t>Community Services</t>
  </si>
  <si>
    <t>CCTV - Camera Replacement Costs</t>
  </si>
  <si>
    <t>Oaklands Park - Power wash / reline</t>
  </si>
  <si>
    <t>Oaklands Park - Resurface Tennis Courts</t>
  </si>
  <si>
    <t>Community Services Total</t>
  </si>
  <si>
    <t>COMMUNITY SERVICES &amp; CULTURE TOTAL</t>
  </si>
  <si>
    <t>PLANNING SERVICES</t>
  </si>
  <si>
    <t>Planning</t>
  </si>
  <si>
    <t xml:space="preserve">EPH - Folding machine </t>
  </si>
  <si>
    <t>PLANNING SERVICES TOTAL</t>
  </si>
  <si>
    <t>HOUSING, COMMUNICATIONS, LICENSING &amp; EVENTS</t>
  </si>
  <si>
    <t>Westward House - Electrical Distribution Boards &amp; Cables</t>
  </si>
  <si>
    <t>Westward House - External Pavings</t>
  </si>
  <si>
    <t>Westward House - Fire alarm &amp; emergency lighting</t>
  </si>
  <si>
    <t>Westward House - Floor Finishes</t>
  </si>
  <si>
    <t>Westward House - Internal Finishes</t>
  </si>
  <si>
    <t>Westward House - Laundry equipment</t>
  </si>
  <si>
    <t>Westward House - Replacement Thermostatic Mixer Values</t>
  </si>
  <si>
    <t>Housing Total</t>
  </si>
  <si>
    <t>Farmers Market Canopies</t>
  </si>
  <si>
    <t>Licensing &amp; Events Total</t>
  </si>
  <si>
    <t>HOUSING, COMMUNICATIONS, LICENSING &amp; EVENTS TOTAL</t>
  </si>
  <si>
    <t>FINANCE, CORPORATE SERVICES, REVENUES &amp; BENEFITS</t>
  </si>
  <si>
    <t>Income System  - BI Annual Software Upgrade</t>
  </si>
  <si>
    <t>FMS system upgrade - implementation of 3 new modules</t>
  </si>
  <si>
    <t>Financial Services Total</t>
  </si>
  <si>
    <t>IT &amp; Facilities</t>
  </si>
  <si>
    <t>2020/21 Project Split</t>
  </si>
  <si>
    <t>Server - Core</t>
  </si>
  <si>
    <t>VMWare Hosts</t>
  </si>
  <si>
    <t>Dell Hosts</t>
  </si>
  <si>
    <t>R640 Server</t>
  </si>
  <si>
    <t>Oracle</t>
  </si>
  <si>
    <t>Server - Storage</t>
  </si>
  <si>
    <t>Net App San</t>
  </si>
  <si>
    <t>Net App San (DR)</t>
  </si>
  <si>
    <t>Cisco Switch</t>
  </si>
  <si>
    <t>Server - User</t>
  </si>
  <si>
    <t>CITRIX</t>
  </si>
  <si>
    <t>Network - Core</t>
  </si>
  <si>
    <t>EPH Main Server Core</t>
  </si>
  <si>
    <t>DR Server Core</t>
  </si>
  <si>
    <t>EPH User Domain Core</t>
  </si>
  <si>
    <t>Network - User</t>
  </si>
  <si>
    <t>General Access Switches (ALS)</t>
  </si>
  <si>
    <t>Network - Links</t>
  </si>
  <si>
    <t>SIP / Telephone</t>
  </si>
  <si>
    <t>Applications - Upgrades</t>
  </si>
  <si>
    <t>Software Upgrades</t>
  </si>
  <si>
    <t>LAGAN</t>
  </si>
  <si>
    <t>Clientside</t>
  </si>
  <si>
    <t>Contact Centre Switch</t>
  </si>
  <si>
    <t>PSN</t>
  </si>
  <si>
    <t>NWOW-Laptops</t>
  </si>
  <si>
    <t>IT &amp; Facilities Total</t>
  </si>
  <si>
    <t>EPH</t>
  </si>
  <si>
    <t>EPH - Access / door control system</t>
  </si>
  <si>
    <t>EPH - AHU Plant Refurbishment / Replacement</t>
  </si>
  <si>
    <t>EPH - Auto door replacement</t>
  </si>
  <si>
    <t>EPH - CCTV Replacement</t>
  </si>
  <si>
    <t>EPH - Electricity distribution boards &amp; cables</t>
  </si>
  <si>
    <t>EPH - Fire alarm &amp; electric lighting</t>
  </si>
  <si>
    <t>EPH - Flat roof repairs</t>
  </si>
  <si>
    <t>EPH - Floor Finishes</t>
  </si>
  <si>
    <t>EPH - Lift Replacement</t>
  </si>
  <si>
    <t>EPH - Members Kitchen Refurbishment</t>
  </si>
  <si>
    <t>EPH - New Boiler Plant</t>
  </si>
  <si>
    <t>EPH - Office Furniture &amp; Chairs</t>
  </si>
  <si>
    <t>EPH - UPS batteries</t>
  </si>
  <si>
    <t>EPH - PA system committee rooms</t>
  </si>
  <si>
    <t>EPH - Pitched roof repairs</t>
  </si>
  <si>
    <t>NWOW - EPH Air Conditioning Replacement</t>
  </si>
  <si>
    <t>NWOW - EPH Internal Floors &amp; Ceilings</t>
  </si>
  <si>
    <t>NWOW - EPH Lighting Replacement</t>
  </si>
  <si>
    <t>FINANCE, CORPORATE SERVICES, REVENUES &amp; BENEFITS TOTAL</t>
  </si>
  <si>
    <t>ENVIRONMENT SERVICES &amp; CCS</t>
  </si>
  <si>
    <t>AC Unit for Air Quality Monitoring Station (Orchard Street)</t>
  </si>
  <si>
    <t>AC Unit for Air Quality Monitoring Station (Stockbridge)</t>
  </si>
  <si>
    <t>2 x nitrogen dioxide analyser (Orchard St &amp; Stockbridge), gas cylinder</t>
  </si>
  <si>
    <t>Air Quality Monitoring Station Westhampnett Road</t>
  </si>
  <si>
    <t>Foreshores - Boats/Ribs</t>
  </si>
  <si>
    <t>Foreshores - Engines</t>
  </si>
  <si>
    <t>Foreshores - Floatation suits</t>
  </si>
  <si>
    <t>Foreshores - Trailers</t>
  </si>
  <si>
    <t>Ozone Analyser - Lodsworth</t>
  </si>
  <si>
    <t>Photometer</t>
  </si>
  <si>
    <t>Purchase of equipment</t>
  </si>
  <si>
    <t>PM10 TEOM Analyser</t>
  </si>
  <si>
    <t>Sound level meter</t>
  </si>
  <si>
    <t>Environmental Protection Total</t>
  </si>
  <si>
    <t xml:space="preserve">CCS / Non CCS Vehicle Replacement </t>
  </si>
  <si>
    <t>East Beach, dredge</t>
  </si>
  <si>
    <t>MUGA resurface - Florence Road</t>
  </si>
  <si>
    <t>MUGA resurface - Whyke</t>
  </si>
  <si>
    <t>Paths</t>
  </si>
  <si>
    <t>Jubilee Gdns, f/p surfacing</t>
  </si>
  <si>
    <t>Parks resurfacing general (Play Areas)</t>
  </si>
  <si>
    <t>Playground Replacement - Florence Park</t>
  </si>
  <si>
    <t>Playground Replacement - Oaklands</t>
  </si>
  <si>
    <t>Playground Replacement - Priory Park</t>
  </si>
  <si>
    <t>Playground Replacement - Sherborne</t>
  </si>
  <si>
    <t>Playground Replacement - Whyke Oval</t>
  </si>
  <si>
    <t>Priory Park (White) Timber Pavilion</t>
  </si>
  <si>
    <t>Priory Park Former Cricket Pavilion</t>
  </si>
  <si>
    <t>Sandbags</t>
  </si>
  <si>
    <t>Soil Reliever - Plant Ref: CCS 164</t>
  </si>
  <si>
    <t>South Pond - essential dredging works</t>
  </si>
  <si>
    <t>Vehicle workshops - 4 post vehicle lift</t>
  </si>
  <si>
    <t>Vehicle Workshops - Equipment Replacement</t>
  </si>
  <si>
    <t>Vehicle workshops - Roller brake tester</t>
  </si>
  <si>
    <t>Vehicle workshops - Smoke / emissions tester</t>
  </si>
  <si>
    <t>Vehicle workshops - Vehicle pit covers</t>
  </si>
  <si>
    <t>Vehicle workshops - Vehicle pit jacks</t>
  </si>
  <si>
    <t>Westhampnett Depot - Central Service Bays doors</t>
  </si>
  <si>
    <t>Westhampnett Depot - General Resurfacing</t>
  </si>
  <si>
    <t>Westhampnett Depot - Refurbishment</t>
  </si>
  <si>
    <t>Westhampnett Depot - Refurbishment of Offices</t>
  </si>
  <si>
    <t>Westhampnett Depot - Refurbishment - Security</t>
  </si>
  <si>
    <t>Westhampnett Depot - Workshop fire separating wall</t>
  </si>
  <si>
    <t>Chichester Contract Services Total</t>
  </si>
  <si>
    <t>ENVIRONMENT SERVICES &amp; CCS TOTAL</t>
  </si>
  <si>
    <t>Total Asset Replacement Fund</t>
  </si>
  <si>
    <t>Business Continuity Infrastructure (nb: £129,800 funded from general reserves)</t>
  </si>
  <si>
    <t>Capital and Projects Programme 2021/22 to 2026/27</t>
  </si>
  <si>
    <t>Capital Financing Summary</t>
  </si>
  <si>
    <t>2024/25                  £</t>
  </si>
  <si>
    <t>2025/26             £</t>
  </si>
  <si>
    <t>2026/27           £</t>
  </si>
  <si>
    <t>Total                      £</t>
  </si>
  <si>
    <t>Capital Receipts</t>
  </si>
  <si>
    <t>Capital Receipts Reserve</t>
  </si>
  <si>
    <t>Revenue Financing</t>
  </si>
  <si>
    <t>Capital Projects Fund / General Revenue Reserves</t>
  </si>
  <si>
    <t>Asset Replacement Fund</t>
  </si>
  <si>
    <t>Commuted Payments (S106)</t>
  </si>
  <si>
    <t>Investment Opportunity Fund</t>
  </si>
  <si>
    <t>Housing Investment Reserve</t>
  </si>
  <si>
    <t>Corporate Plan Projects 2019-20 Reserve</t>
  </si>
  <si>
    <t>Grants and Concessions reserve - funded from Reserve</t>
  </si>
  <si>
    <t>Community Infrastructure Levy</t>
  </si>
  <si>
    <t>Chichester Warm Homes Reserve</t>
  </si>
  <si>
    <t>Local Plan Reserve</t>
  </si>
  <si>
    <t>Building Repairs Reserve</t>
  </si>
  <si>
    <t>General Fund Balance</t>
  </si>
  <si>
    <t>Pump Prime Initiative Reserve</t>
  </si>
  <si>
    <t xml:space="preserve">Capital Grants </t>
  </si>
  <si>
    <t>Disabled Facilities Grants</t>
  </si>
  <si>
    <t>Brexit Emergency Funding Grant</t>
  </si>
  <si>
    <t>Environment Agency coastal grants</t>
  </si>
  <si>
    <t>LEP Grant</t>
  </si>
  <si>
    <t>Community Led Housing Grant</t>
  </si>
  <si>
    <t>Public Sector Decarbonisation Grant</t>
  </si>
  <si>
    <t>Other Contributions</t>
  </si>
  <si>
    <t>Funding Totals</t>
  </si>
  <si>
    <t>Total</t>
  </si>
  <si>
    <t>Electric Vehicle Charging Points</t>
  </si>
  <si>
    <t>Review of Chichester District Parking Strategy</t>
  </si>
  <si>
    <t>Re-opening High Street Safely</t>
  </si>
  <si>
    <t>Welcome Back Fund</t>
  </si>
  <si>
    <t>Property &amp; Growth</t>
  </si>
  <si>
    <t>New Employment Land - Retaining &amp; attracting businesses</t>
  </si>
  <si>
    <t>St. James Industrial Estate - Refurbishment and Replacement of Units</t>
  </si>
  <si>
    <t>Terminus Road Land</t>
  </si>
  <si>
    <t>East Beach Selsey Land/Asset Opportunities</t>
  </si>
  <si>
    <t>Emerging Vision Projects</t>
  </si>
  <si>
    <t>E Wittering/Bracklesham Vision</t>
  </si>
  <si>
    <t>Property &amp; Growth Total</t>
  </si>
  <si>
    <t>Regeneration</t>
  </si>
  <si>
    <t>Economic &amp; Community Recovery Grants Fund</t>
  </si>
  <si>
    <t>Southern Gateway - Initial implementation</t>
  </si>
  <si>
    <t>Southern Gateway - Land Assembly</t>
  </si>
  <si>
    <t>Southern Gateway - LEP Funding Projects</t>
  </si>
  <si>
    <t>Regeneration Total</t>
  </si>
  <si>
    <t>Petworth Leisure Facilities (Skatepark)</t>
  </si>
  <si>
    <t>Economic impact study - Novium, CFT &amp; PHG</t>
  </si>
  <si>
    <t>Electricity Supply - Priory Park</t>
  </si>
  <si>
    <t>Westgate LC: Decarbonisation</t>
  </si>
  <si>
    <t>2022 Year of Culture</t>
  </si>
  <si>
    <t>New Homes Bonus Scheme 2020-21 Allocation</t>
  </si>
  <si>
    <t>New Homes Bonus Scheme 2021-22 Allocation</t>
  </si>
  <si>
    <t>Grants Portal 2018-19 Allocation</t>
  </si>
  <si>
    <t>Grants Portal 2019-20 Allocation</t>
  </si>
  <si>
    <t>Grants Portal 2020-21 Allocation</t>
  </si>
  <si>
    <t>Grants Portal 2021-22 Allocation</t>
  </si>
  <si>
    <t>Grants Portal 2022-23 Allocation</t>
  </si>
  <si>
    <t>Grants Portal 2023-27 Allocation</t>
  </si>
  <si>
    <t>Communities Total</t>
  </si>
  <si>
    <t>DFG County Adaptations Manager</t>
  </si>
  <si>
    <t>Discretionary Private Sector Grants and Loans</t>
  </si>
  <si>
    <t>Housing Standards Financial Assistance</t>
  </si>
  <si>
    <t>Rural Housing Fund</t>
  </si>
  <si>
    <t>Affordable Housing Grant Fund - Funded from S106</t>
  </si>
  <si>
    <t>Homeless Prevention Fund - Mortgage Rescue</t>
  </si>
  <si>
    <t>22 Freeland Close - Design Work/Planning Approval</t>
  </si>
  <si>
    <t>22 Freeland Close - Relocation of Gas Main</t>
  </si>
  <si>
    <t>Freeland Close Redevelopment</t>
  </si>
  <si>
    <t>Community Led Housing</t>
  </si>
  <si>
    <t>FINANCE, CORPORATE SERVICES &amp; REVENUES &amp; BENEFITS</t>
  </si>
  <si>
    <t>NWOW - Electronic Document Mgt</t>
  </si>
  <si>
    <t>Electric Vehicle Charging Point - EPH</t>
  </si>
  <si>
    <t>Business Support Total</t>
  </si>
  <si>
    <t>FINANCE, CORPORATE SERVICES &amp; REVENUES &amp; BENEFITS TOTAL</t>
  </si>
  <si>
    <t>Local Plan Review</t>
  </si>
  <si>
    <t>Planning Policy Total</t>
  </si>
  <si>
    <t>CIL - College Lane/Spitalfield Road Junction inprovement (Project IBP 840)</t>
  </si>
  <si>
    <t>CIL - Chidham Sustainable Transport Improvements (Project 841)</t>
  </si>
  <si>
    <t>CIL - CDC strategic wildlife corridors connecting Chichester and Pagham Harbours to the SDNP  (Project 842)</t>
  </si>
  <si>
    <t>CIL - Extensions to Chichester City GP surgeries: Langley House and Parklands (Project 877)</t>
  </si>
  <si>
    <t>CIL - Extension to Southbourne GP Surgery (Project 726)</t>
  </si>
  <si>
    <t>CIL - 3G Sports Pitch, Southern Gateway (Project 844)</t>
  </si>
  <si>
    <t>CIL - School access improvements - Chichester (project 657)</t>
  </si>
  <si>
    <t>CIL - School access improvements - Bourne (project 660)</t>
  </si>
  <si>
    <t>CIL - School places E-W Chichester (project 330)</t>
  </si>
  <si>
    <t>CIL - School places Bourne's  (project 331)</t>
  </si>
  <si>
    <t>CIL - School places Manhood Peninsula (project 332)</t>
  </si>
  <si>
    <t>CIL - Sustainable transport corridor - city centre to Portfield (project 656)</t>
  </si>
  <si>
    <t>CIL - Sustainable transport corridor - city centre to Westhampnett (project 353)</t>
  </si>
  <si>
    <t>CIL - Bus Lane along A259 approaching Bognor Rd Roundabout (IBP/354)</t>
  </si>
  <si>
    <t>CIL - Southern Gateway Health Hub - IBP/773</t>
  </si>
  <si>
    <t>CIL - Coast Protection - Selsey East Beach - raising of the sea wall (IBP/287)</t>
  </si>
  <si>
    <t>CIL - Birdham Ambulane Community Response Post (IBP/913)</t>
  </si>
  <si>
    <t>CIL - School access improvements - Manhood (project 659)</t>
  </si>
  <si>
    <t xml:space="preserve">CIL - RTPI screens at Chichester City (project 355) </t>
  </si>
  <si>
    <t>CIL - A286 Birdham/B2201 (Selsey Road Roundabout) Junction Improvement (project 349)</t>
  </si>
  <si>
    <t>CIL - Area-wide Parking Management West Chichester (project 655)</t>
  </si>
  <si>
    <t>CIL - Area-wide Parking Management Chichester City (project 665)</t>
  </si>
  <si>
    <t>CIL - Rebuilding and expansion of Westhampnett Waste Transfer Station/Household Waste Recycling Sit. (Project IBP/710)</t>
  </si>
  <si>
    <t>CIL - Southern Gateway provision of bus/rail interchange &amp; improvements to traffic &amp; pedestrian circulation. (Project IBP/206)</t>
  </si>
  <si>
    <t>CIL - Southern Gateway public realm with new city square. (IBP/775)</t>
  </si>
  <si>
    <t>ENVIRONMENT &amp; CCS</t>
  </si>
  <si>
    <t>De-Carbonisation of CDC</t>
  </si>
  <si>
    <t>Local Walking and Cycling Infrastructure Plan</t>
  </si>
  <si>
    <t>Beach Management Plan Works (Selsey, Bracklesham and East Wittering)</t>
  </si>
  <si>
    <t>Contract Services (CCS)</t>
  </si>
  <si>
    <t>Closed cemeteries - Essential structural repairs</t>
  </si>
  <si>
    <t>Priory Park - Various works to existing buildings &amp; Coade stone statue</t>
  </si>
  <si>
    <t>Vehicle Incursion Deterent Measures</t>
  </si>
  <si>
    <t>CCS Purchase of Trade Waste Bins</t>
  </si>
  <si>
    <t>CCS Vehicle Wash Project</t>
  </si>
  <si>
    <t>Contract Services (CCS) Total</t>
  </si>
  <si>
    <t>ENVIRONMENT &amp; CCS TOTAL</t>
  </si>
  <si>
    <t>PROGRAMME OF CAPITAL PROJECTS TOTAL</t>
  </si>
  <si>
    <t>Asset Replacement Programme</t>
  </si>
  <si>
    <t>Asset Replacement Programme Total</t>
  </si>
  <si>
    <t>TOTAL CAPITAL SPEND</t>
  </si>
  <si>
    <r>
      <t>12.</t>
    </r>
    <r>
      <rPr>
        <sz val="7"/>
        <color theme="1"/>
        <rFont val="Times New Roman"/>
        <family val="1"/>
      </rPr>
      <t xml:space="preserve"> </t>
    </r>
    <r>
      <rPr>
        <sz val="10"/>
        <color theme="1"/>
        <rFont val="Arial"/>
        <family val="2"/>
      </rPr>
      <t>Planning applications income</t>
    </r>
  </si>
  <si>
    <t xml:space="preserve">The 2021-22 budget included a projected increase in income from planning application fees based upon the actual income level experienced during 2020-21. This trend has not continued during 2021-22 and as a result the projected increase of some £100k has been removed from the 2022-23 budget.  </t>
  </si>
  <si>
    <t>New Homes Bonus Grants Reserve</t>
  </si>
  <si>
    <t>The 2022-23 budget includes a Capital Programme of £20.7m.  Of this sum the following major schemes have been provided for:</t>
  </si>
  <si>
    <r>
      <t>·</t>
    </r>
    <r>
      <rPr>
        <sz val="7"/>
        <rFont val="Times New Roman"/>
        <family val="1"/>
      </rPr>
      <t xml:space="preserve">       </t>
    </r>
    <r>
      <rPr>
        <sz val="10"/>
        <rFont val="Arial"/>
        <family val="2"/>
      </rPr>
      <t>£5.4m for the Asset Replacement Programme;</t>
    </r>
  </si>
  <si>
    <r>
      <t>·</t>
    </r>
    <r>
      <rPr>
        <sz val="7"/>
        <rFont val="Times New Roman"/>
        <family val="1"/>
      </rPr>
      <t xml:space="preserve">       </t>
    </r>
    <r>
      <rPr>
        <sz val="10"/>
        <rFont val="Arial"/>
        <family val="2"/>
      </rPr>
      <t>£4.7m for Community Infrastructure Levy projects;</t>
    </r>
  </si>
  <si>
    <r>
      <t>·</t>
    </r>
    <r>
      <rPr>
        <sz val="7"/>
        <rFont val="Times New Roman"/>
        <family val="1"/>
      </rPr>
      <t xml:space="preserve">       </t>
    </r>
    <r>
      <rPr>
        <sz val="10"/>
        <rFont val="Arial"/>
        <family val="2"/>
      </rPr>
      <t>£3.7m for refurbishment and replacement of units at St. James Industrial Estate; and</t>
    </r>
  </si>
  <si>
    <r>
      <t>·</t>
    </r>
    <r>
      <rPr>
        <sz val="7"/>
        <rFont val="Times New Roman"/>
        <family val="1"/>
      </rPr>
      <t xml:space="preserve">       </t>
    </r>
    <r>
      <rPr>
        <sz val="10"/>
        <rFont val="Arial"/>
        <family val="2"/>
      </rPr>
      <t>£3.7m for various housing grants including Disabled Facilities Grants and Affordable Housing Grants.</t>
    </r>
  </si>
  <si>
    <t xml:space="preserve">An analysis and explanation of the major budget movements is also included in the pages that follow the Budget Summary Statement. </t>
  </si>
  <si>
    <t>The most significant income variations are:</t>
  </si>
  <si>
    <t xml:space="preserve"> - St James Industrial Estate (a reduction of £65k): As a consequence of the St. James' Industrial estate refurbishment project, the 2021-22 base budget was supported by a contribution of £175 000 from the council's reserves to take account of the loss of income during the continuing programme of works. This contribution has been removed from the 2022-23 budget. The opening of the new units at St. James' industrial estate has been delayed from the original date of April 2022, and are now estimated to become available in September 2022. As a result only a part year income budget of £110,000 has been included for 2022-23 with the first full year's budget being forecast in 2023-24.</t>
  </si>
  <si>
    <t>Breakout area TV's</t>
  </si>
  <si>
    <r>
      <rPr>
        <sz val="10"/>
        <color theme="1"/>
        <rFont val="Times New Roman"/>
        <family val="1"/>
      </rPr>
      <t xml:space="preserve">    </t>
    </r>
    <r>
      <rPr>
        <sz val="10"/>
        <color theme="1"/>
        <rFont val="Arial"/>
        <family val="2"/>
      </rPr>
      <t>Events Officer</t>
    </r>
  </si>
  <si>
    <t xml:space="preserve">   Climate Change Officer (including operational budget)</t>
  </si>
  <si>
    <t>ENVIRONMENT AND CHICHESTER CONTRACT SERVICES PORTFOLIO</t>
  </si>
  <si>
    <t>Cabinet Member for Finance, Corporate Services and Revenues and Benefits</t>
  </si>
  <si>
    <t>FINANCE, CORPORATE SERVICES AND REVENUES AND BENEFITS PORTFOLIO</t>
  </si>
  <si>
    <t>Cabinet Member for Housing, Communications, Licensing and Events</t>
  </si>
  <si>
    <t>HOUSING, COMMUNICATIONS, LICENSING AND EVENTS PORTFOLIO</t>
  </si>
  <si>
    <t xml:space="preserve">The expenditure budget for rent rebate payments to eligible housing benefit claimants living in temporary accommodation is forecast to reduce by £192k to £503k in 2022-23.  This is based upon the current 2021-22 forecast and reflects the introduction of the Council's additional 17 new units at Freeland Close, Chichester, and a reduction in the use bed and breakfast accommodation.
The amount of subsidy that the Council can reclaim for rent rebates will also reduce as its expenditure demands drop. In 2022-23 this will reduce by £177k to £488k. The net impact is a reduction of £14,900 on the 2022-23 base budget.    </t>
  </si>
  <si>
    <t xml:space="preserve">Employers national insurance contributions - The introduction of the new Health and Social Care Levy will increase both employer and employee national insurance contributions by 1.25%. The cost to the council is estimated to be £137k. </t>
  </si>
  <si>
    <t>CIL - Selsey to Witterings Cycle Route (IBP/362)</t>
  </si>
  <si>
    <t>CIL - Early Years Places, Whitehouse Farm Development   (IBP/593)</t>
  </si>
  <si>
    <t>The Council’s estimated budget requirement for 2022-23 is £15.015m.  This represents a spending decrease of 0.17% over the base budget for 2021-22.  The movement can be analysed as follows:</t>
  </si>
  <si>
    <t xml:space="preserve">The Council’s revenue budget requirement for 2022-23 is £15.015m.  This represents a spending decrease of 0.17% over the base budget for 2021-22.  </t>
  </si>
  <si>
    <t>2021-22</t>
  </si>
  <si>
    <t>Premises</t>
  </si>
  <si>
    <t>Transport</t>
  </si>
  <si>
    <t>Supplies and Services</t>
  </si>
  <si>
    <t>Future Services Framework</t>
  </si>
  <si>
    <t>Arts Development</t>
  </si>
  <si>
    <t>Third Party Payments</t>
  </si>
  <si>
    <t>Homelessness Prevention</t>
  </si>
  <si>
    <t>Transfer Payments</t>
  </si>
  <si>
    <t xml:space="preserve">When the 2021-22 budget was set the Future Services Framework savings target was included within the Leader Portfolio. 
During 2021-22, work on the identifying how the savings targets set for future years would be achieved has continued. This work has enabled the 2022-23 Future Services Framework savings target of £355,600 (before the one-off investment of £245,000 in Chichester Contract Services) to be allocated within the other Cabinet Portfolio budget responsibilities. </t>
  </si>
  <si>
    <t xml:space="preserve">Local authorities in lower tiers receive a Lower Tiers Support Grant that was introduced as part of 2021-22 financial settlement to compensate them in part for the loss of New Homes Bonus. In 2021-22 this grant of £96k was transferred to the New Homes Bonus Reserve, but for 2022-23 the grant of £103k is being used to support the revenue budget. </t>
  </si>
  <si>
    <r>
      <t>·</t>
    </r>
    <r>
      <rPr>
        <sz val="7"/>
        <color theme="1"/>
        <rFont val="Times New Roman"/>
        <family val="1"/>
      </rPr>
      <t xml:space="preserve">       </t>
    </r>
    <r>
      <rPr>
        <sz val="10"/>
        <color theme="1"/>
        <rFont val="Arial"/>
        <family val="2"/>
      </rPr>
      <t xml:space="preserve">Notional capital charges for the use of assets included in individual budgets, for proper accounting standards purposes.  For council tax setting purposes, these charges are neutralised as an adjustment between unusable reserves.  </t>
    </r>
  </si>
  <si>
    <t>For 2022-23, Chichester District Council has set a council tax charge of £175.81, an increase of £5 on the charge for 2021-22. This equates to a 2.93% increase, or less than 10 pence per week.</t>
  </si>
  <si>
    <t>- Climate Change Officer (including operational budget £63,000)</t>
  </si>
  <si>
    <t xml:space="preserve">     Growth and Sustainability Officer Reserve</t>
  </si>
  <si>
    <t xml:space="preserve">     Landscape Officer Reserve</t>
  </si>
  <si>
    <r>
      <t xml:space="preserve">1.   </t>
    </r>
    <r>
      <rPr>
        <u/>
        <sz val="10"/>
        <color theme="1"/>
        <rFont val="Arial"/>
        <family val="2"/>
      </rPr>
      <t>Staffing Budgets (budget increase of £1,230,500</t>
    </r>
    <r>
      <rPr>
        <sz val="10"/>
        <color theme="1"/>
        <rFont val="Arial"/>
        <family val="2"/>
      </rPr>
      <t>)</t>
    </r>
  </si>
  <si>
    <t>Other staffing cost changes include: 
- market supplements for HGV drivers £103k
- additional staffing resource for the Financial Services Division £83k
- Senior Planning Officer post to support neighbourhood planning as agreed by Cabinet in June 2021 £54k
- planning staff regradings as a result of professional qualification training £43k 
- additional Assistant Planning Officer post agreed by Cabinet in September 2021 £32k
- additional Senior Planning Officer post agreed by Cabinet in September 2021. The £54k cost of this post is funded entirely from additional income generated from increased demand for Planning Performance Agreements (PPA's) with developers
- a new post of Growth and Sustainability Officer provided on a two year basis initially at a cost of £60k per annum, funded from the base budget in 2022-23, and from earmarked reserves in 2023-24
- a new post of Landscape Officer provided on a two year basis initially at a cost of £60k per annum, funded from the base budget in 2022-23, and from earmarked reserves in 2023-24.</t>
  </si>
  <si>
    <t xml:space="preserve">A report to Council in July 2020 considered the financial impact of Covid-19 on the Council’s finances. It was agreed that the Council should work towards achieving a balanced budget over the next five years, using reserves in the intervening years to help balance the budget. In order to achieve the statutory requirement of setting a balanced budget the base budget for 2021-22 included a contribution of £2.099m from the General Fund Reserve which has now been removed.  However for 2022-23 a contribution of £808,100 is still required in order to balance the budget.    </t>
  </si>
  <si>
    <t xml:space="preserve">At its meeting on 8 March 2022, the Council agreed to provide funding for two new posts on a two year basis funded from its general reserves:
- Growth and Sustainability Officer £60k per annum
- Landscape Officer £56k per annum.
It was agreed that the two year funding for these posts be met from the 2022-23 budget, with the funding for Year 2 being transferred to earmaked reserves for use in the 2023-24 budget.  </t>
  </si>
  <si>
    <r>
      <t xml:space="preserve">22.  </t>
    </r>
    <r>
      <rPr>
        <u/>
        <sz val="10"/>
        <color theme="1"/>
        <rFont val="Arial"/>
        <family val="2"/>
      </rPr>
      <t>Contributions to/from reserves - subject to Final Settlement (</t>
    </r>
    <r>
      <rPr>
        <u/>
        <sz val="10"/>
        <rFont val="Arial"/>
        <family val="2"/>
      </rPr>
      <t>a increase of £1.334m)</t>
    </r>
  </si>
  <si>
    <t>GL High Level 3 Dimension Enquiry</t>
  </si>
  <si>
    <t>little grey box</t>
  </si>
  <si>
    <t>Portfolios 2</t>
  </si>
  <si>
    <t>Year: 2021-22</t>
  </si>
  <si>
    <t>Budget Type: Original Budget (BTORIG)</t>
  </si>
  <si>
    <t>From Period: BF</t>
  </si>
  <si>
    <t>To Period:</t>
  </si>
  <si>
    <t>Closedown 2021-22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</si>
</sst>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6" formatCode="&quot;£&quot;#,##0;[Red]\-&quot;£&quot;#,##0"/>
    <numFmt numFmtId="43" formatCode="_-* #,##0.00_-;\-* #,##0.00_-;_-* &quot;-&quot;??_-;_-@_-"/>
    <numFmt numFmtId="164" formatCode="#,##0\ ;\(#,##0\);\-\ \ "/>
    <numFmt numFmtId="165" formatCode="[$-809]General"/>
    <numFmt numFmtId="166" formatCode="#,##0;[Red]\(#,##0\)"/>
    <numFmt numFmtId="167" formatCode="#,##0_);\(#,##0\)"/>
    <numFmt numFmtId="168" formatCode="_(* #,##0.00_);_(* \(#,##0.00\);_(* &quot;-&quot;??_);_(@_)"/>
    <numFmt numFmtId="169" formatCode="#,##0;&quot;-&quot;#,##0"/>
    <numFmt numFmtId="170" formatCode="&quot; &quot;#,##0.00&quot; &quot;;&quot;-&quot;#,##0.00&quot; &quot;;&quot; -&quot;00&quot; &quot;;&quot; &quot;@&quot; &quot;"/>
    <numFmt numFmtId="171" formatCode="[$£-809]#,##0.00;[Red]&quot;-&quot;[$£-809]#,##0.00"/>
    <numFmt numFmtId="172" formatCode="#,##0&quot; &quot;;&quot;(&quot;#,##0&quot;)&quot;;&quot;-  &quot;"/>
    <numFmt numFmtId="173" formatCode="#,##0.0"/>
    <numFmt numFmtId="174" formatCode="&quot;£&quot;#,##0.00"/>
    <numFmt numFmtId="175" formatCode="_-* #,##0_-;\-* #,##0_-;_-* &quot;-&quot;??_-;_-@_-"/>
    <numFmt numFmtId="176" formatCode="#,##0,"/>
  </numFmts>
  <fonts count="108">
    <font>
      <sz val="11"/>
      <color theme="1"/>
      <name val="Calibri"/>
      <family val="2"/>
      <scheme val="minor"/>
    </font>
    <font>
      <b/>
      <sz val="12"/>
      <color theme="1"/>
      <name val="Arial"/>
      <family val="2"/>
    </font>
    <font>
      <b/>
      <sz val="10"/>
      <color theme="1"/>
      <name val="Arial"/>
      <family val="2"/>
    </font>
    <font>
      <sz val="10"/>
      <color theme="1"/>
      <name val="Arial"/>
      <family val="2"/>
    </font>
    <font>
      <sz val="11"/>
      <color theme="1"/>
      <name val="Calibri"/>
      <family val="2"/>
      <scheme val="minor"/>
    </font>
    <font>
      <sz val="12"/>
      <color theme="1"/>
      <name val="Arial"/>
      <family val="2"/>
    </font>
    <font>
      <u/>
      <sz val="11"/>
      <color theme="10"/>
      <name val="Calibri"/>
      <family val="2"/>
      <scheme val="minor"/>
    </font>
    <font>
      <b/>
      <sz val="11"/>
      <color theme="1"/>
      <name val="Arial"/>
      <family val="2"/>
    </font>
    <font>
      <b/>
      <sz val="14"/>
      <color theme="1"/>
      <name val="Arial"/>
      <family val="2"/>
    </font>
    <font>
      <sz val="11"/>
      <color theme="1"/>
      <name val="Arial"/>
      <family val="2"/>
    </font>
    <font>
      <b/>
      <sz val="28"/>
      <color theme="1"/>
      <name val="Arial"/>
      <family val="2"/>
    </font>
    <font>
      <sz val="16"/>
      <color theme="1"/>
      <name val="Arial"/>
      <family val="2"/>
    </font>
    <font>
      <b/>
      <sz val="48"/>
      <color theme="1"/>
      <name val="Arial"/>
      <family val="2"/>
    </font>
    <font>
      <b/>
      <sz val="36"/>
      <color theme="1"/>
      <name val="Arial"/>
      <family val="2"/>
    </font>
    <font>
      <sz val="10"/>
      <name val="Arial"/>
      <family val="2"/>
    </font>
    <font>
      <sz val="12"/>
      <name val="Times New Roman"/>
      <family val="1"/>
    </font>
    <font>
      <b/>
      <i/>
      <sz val="10"/>
      <color indexed="9"/>
      <name val="Arial"/>
      <family val="2"/>
    </font>
    <font>
      <b/>
      <sz val="10"/>
      <name val="Arial"/>
      <family val="2"/>
    </font>
    <font>
      <b/>
      <i/>
      <sz val="28"/>
      <color indexed="55"/>
      <name val="Arial"/>
      <family val="2"/>
    </font>
    <font>
      <b/>
      <i/>
      <sz val="24"/>
      <color indexed="55"/>
      <name val="Arial"/>
      <family val="2"/>
    </font>
    <font>
      <b/>
      <i/>
      <sz val="12"/>
      <color indexed="8"/>
      <name val="Arial"/>
      <family val="2"/>
    </font>
    <font>
      <sz val="12"/>
      <name val="SWISS"/>
    </font>
    <font>
      <sz val="11"/>
      <color rgb="FF000000"/>
      <name val="Calibri"/>
      <family val="2"/>
    </font>
    <font>
      <u/>
      <sz val="10"/>
      <color theme="10"/>
      <name val="Arial"/>
      <family val="2"/>
    </font>
    <font>
      <u/>
      <sz val="10"/>
      <color theme="1"/>
      <name val="Arial"/>
      <family val="2"/>
    </font>
    <font>
      <sz val="12"/>
      <color rgb="FF333333"/>
      <name val="Arial"/>
      <family val="2"/>
    </font>
    <font>
      <b/>
      <sz val="16"/>
      <color theme="1"/>
      <name val="Arial"/>
      <family val="2"/>
    </font>
    <font>
      <b/>
      <u/>
      <sz val="12"/>
      <color theme="1"/>
      <name val="Arial"/>
      <family val="2"/>
    </font>
    <font>
      <sz val="12"/>
      <color rgb="FF663399"/>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Symbol"/>
      <family val="1"/>
      <charset val="2"/>
    </font>
    <font>
      <sz val="7"/>
      <color theme="1"/>
      <name val="Times New Roman"/>
      <family val="1"/>
    </font>
    <font>
      <b/>
      <sz val="12"/>
      <name val="Arial"/>
      <family val="2"/>
    </font>
    <font>
      <b/>
      <sz val="10"/>
      <color indexed="9"/>
      <name val="Arial"/>
      <family val="2"/>
    </font>
    <font>
      <sz val="10"/>
      <color indexed="8"/>
      <name val="Arial"/>
      <family val="2"/>
    </font>
    <font>
      <b/>
      <sz val="16"/>
      <name val="Arial"/>
      <family val="2"/>
    </font>
    <font>
      <sz val="10"/>
      <color rgb="FF000000"/>
      <name val="Arial"/>
      <family val="2"/>
    </font>
    <font>
      <sz val="11"/>
      <color indexed="8"/>
      <name val="Calibri"/>
      <family val="2"/>
    </font>
    <font>
      <sz val="11"/>
      <color indexed="9"/>
      <name val="Calibri"/>
      <family val="2"/>
    </font>
    <font>
      <sz val="11"/>
      <color indexed="20"/>
      <name val="Calibri"/>
      <family val="2"/>
    </font>
    <font>
      <b/>
      <sz val="11"/>
      <color indexed="10"/>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10"/>
      <name val="Calibri"/>
      <family val="2"/>
    </font>
    <font>
      <sz val="11"/>
      <color indexed="19"/>
      <name val="Calibri"/>
      <family val="2"/>
    </font>
    <font>
      <b/>
      <sz val="11"/>
      <color indexed="63"/>
      <name val="Calibri"/>
      <family val="2"/>
    </font>
    <font>
      <b/>
      <sz val="18"/>
      <color indexed="62"/>
      <name val="Cambria"/>
      <family val="2"/>
    </font>
    <font>
      <b/>
      <sz val="11"/>
      <color indexed="8"/>
      <name val="Calibri"/>
      <family val="2"/>
    </font>
    <font>
      <b/>
      <sz val="14"/>
      <color indexed="55"/>
      <name val="Arial"/>
      <family val="2"/>
    </font>
    <font>
      <sz val="11"/>
      <color rgb="FF000000"/>
      <name val="Arial"/>
      <family val="2"/>
    </font>
    <font>
      <b/>
      <i/>
      <sz val="16"/>
      <color rgb="FF000000"/>
      <name val="Arial"/>
      <family val="2"/>
    </font>
    <font>
      <sz val="12"/>
      <color rgb="FF000000"/>
      <name val="SWISS"/>
    </font>
    <font>
      <sz val="10"/>
      <color rgb="FF000000"/>
      <name val="Arial1"/>
    </font>
    <font>
      <b/>
      <i/>
      <u/>
      <sz val="11"/>
      <color rgb="FF000000"/>
      <name val="Arial"/>
      <family val="2"/>
    </font>
    <font>
      <b/>
      <u/>
      <sz val="10"/>
      <color rgb="FF000000"/>
      <name val="Arial"/>
      <family val="2"/>
    </font>
    <font>
      <b/>
      <sz val="10"/>
      <color rgb="FF000000"/>
      <name val="Arial"/>
      <family val="2"/>
    </font>
    <font>
      <sz val="10"/>
      <color rgb="FFFF0000"/>
      <name val="Arial"/>
      <family val="2"/>
    </font>
    <font>
      <sz val="10"/>
      <color rgb="FF0070C0"/>
      <name val="Arial"/>
      <family val="2"/>
    </font>
    <font>
      <sz val="7"/>
      <color rgb="FF000000"/>
      <name val="Times New Roman"/>
      <family val="1"/>
    </font>
    <font>
      <b/>
      <sz val="10"/>
      <color rgb="FF0070C0"/>
      <name val="Arial"/>
      <family val="2"/>
    </font>
    <font>
      <sz val="10"/>
      <color theme="1"/>
      <name val="Calibri"/>
      <family val="2"/>
      <scheme val="minor"/>
    </font>
    <font>
      <sz val="12"/>
      <name val="Arial"/>
      <family val="2"/>
    </font>
    <font>
      <b/>
      <u/>
      <sz val="10"/>
      <color theme="1"/>
      <name val="Arial"/>
      <family val="2"/>
    </font>
    <font>
      <u/>
      <sz val="11"/>
      <color theme="1"/>
      <name val="Calibri"/>
      <family val="2"/>
      <scheme val="minor"/>
    </font>
    <font>
      <sz val="10"/>
      <color theme="1"/>
      <name val="Times New Roman"/>
      <family val="1"/>
    </font>
    <font>
      <sz val="11"/>
      <name val="Calibri"/>
      <family val="2"/>
      <scheme val="minor"/>
    </font>
    <font>
      <sz val="7"/>
      <name val="Times New Roman"/>
      <family val="1"/>
    </font>
    <font>
      <u/>
      <sz val="10"/>
      <name val="Arial"/>
      <family val="2"/>
    </font>
    <font>
      <b/>
      <u/>
      <sz val="12"/>
      <name val="Calibri"/>
      <family val="2"/>
      <scheme val="minor"/>
    </font>
    <font>
      <b/>
      <sz val="10"/>
      <name val="Calibri"/>
      <family val="2"/>
      <scheme val="minor"/>
    </font>
    <font>
      <b/>
      <u/>
      <sz val="11"/>
      <color theme="1"/>
      <name val="Calibri"/>
      <family val="2"/>
      <scheme val="minor"/>
    </font>
    <font>
      <b/>
      <u/>
      <sz val="10"/>
      <name val="Calibri"/>
      <family val="2"/>
      <scheme val="minor"/>
    </font>
    <font>
      <sz val="10"/>
      <name val="Calibri"/>
      <family val="2"/>
      <scheme val="minor"/>
    </font>
    <font>
      <b/>
      <sz val="10"/>
      <color rgb="FF000000"/>
      <name val="Calibri"/>
      <family val="2"/>
      <scheme val="minor"/>
    </font>
    <font>
      <sz val="10"/>
      <color rgb="FF000000"/>
      <name val="Calibri"/>
      <family val="2"/>
      <scheme val="minor"/>
    </font>
    <font>
      <b/>
      <u/>
      <sz val="10"/>
      <color theme="1"/>
      <name val="Calibri"/>
      <family val="2"/>
      <scheme val="minor"/>
    </font>
    <font>
      <b/>
      <sz val="10"/>
      <color theme="1"/>
      <name val="Calibri"/>
      <family val="2"/>
      <scheme val="minor"/>
    </font>
    <font>
      <sz val="10"/>
      <color rgb="FFFF0000"/>
      <name val="Calibri"/>
      <family val="2"/>
      <scheme val="minor"/>
    </font>
    <font>
      <sz val="10"/>
      <name val="Symbol"/>
      <family val="1"/>
      <charset val="2"/>
    </font>
    <font>
      <sz val="10"/>
      <color theme="1"/>
      <name val="Arial"/>
      <family val="1"/>
    </font>
    <font>
      <b/>
      <sz val="14"/>
      <name val="Arial"/>
      <family val="2"/>
    </font>
    <font>
      <sz val="10"/>
      <color theme="1" tint="4.9989318521683403E-2"/>
      <name val="Arial"/>
      <family val="2"/>
    </font>
    <font>
      <b/>
      <sz val="10"/>
      <color theme="1" tint="4.9989318521683403E-2"/>
      <name val="Arial"/>
      <family val="2"/>
    </font>
    <font>
      <b/>
      <sz val="12"/>
      <color theme="1" tint="4.9989318521683403E-2"/>
      <name val="Arial"/>
      <family val="2"/>
    </font>
    <font>
      <b/>
      <u/>
      <sz val="10"/>
      <color theme="1" tint="4.9989318521683403E-2"/>
      <name val="Arial"/>
      <family val="2"/>
    </font>
    <font>
      <sz val="8"/>
      <color theme="1"/>
      <name val="Arial"/>
      <family val="2"/>
    </font>
    <font>
      <sz val="8"/>
      <color theme="1"/>
      <name val="Calibri"/>
      <family val="2"/>
      <scheme val="minor"/>
    </font>
    <font>
      <sz val="11"/>
      <color rgb="FFFF0000"/>
      <name val="Arial"/>
      <family val="2"/>
    </font>
  </fonts>
  <fills count="56">
    <fill>
      <patternFill patternType="none"/>
    </fill>
    <fill>
      <patternFill patternType="gray125"/>
    </fill>
    <fill>
      <patternFill patternType="solid">
        <fgColor theme="0" tint="-0.249977111117893"/>
        <bgColor indexed="64"/>
      </patternFill>
    </fill>
    <fill>
      <patternFill patternType="solid">
        <fgColor indexed="8"/>
        <bgColor indexed="64"/>
      </patternFill>
    </fill>
    <fill>
      <patternFill patternType="solid">
        <fgColor indexed="2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64"/>
      </patternFill>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3"/>
      </patternFill>
    </fill>
    <fill>
      <patternFill patternType="solid">
        <fgColor indexed="45"/>
      </patternFill>
    </fill>
    <fill>
      <patternFill patternType="solid">
        <fgColor indexed="53"/>
      </patternFill>
    </fill>
    <fill>
      <patternFill patternType="solid">
        <fgColor indexed="51"/>
      </patternFill>
    </fill>
    <fill>
      <patternFill patternType="solid">
        <fgColor indexed="56"/>
      </patternFill>
    </fill>
    <fill>
      <patternFill patternType="solid">
        <fgColor indexed="54"/>
      </patternFill>
    </fill>
    <fill>
      <patternFill patternType="solid">
        <fgColor indexed="49"/>
      </patternFill>
    </fill>
    <fill>
      <patternFill patternType="solid">
        <fgColor indexed="10"/>
      </patternFill>
    </fill>
    <fill>
      <patternFill patternType="solid">
        <fgColor indexed="46"/>
      </patternFill>
    </fill>
    <fill>
      <patternFill patternType="solid">
        <fgColor indexed="9"/>
      </patternFill>
    </fill>
    <fill>
      <patternFill patternType="solid">
        <fgColor indexed="55"/>
      </patternFill>
    </fill>
    <fill>
      <patternFill patternType="solid">
        <fgColor theme="0" tint="-0.14999847407452621"/>
        <bgColor indexed="64"/>
      </patternFill>
    </fill>
    <fill>
      <patternFill patternType="solid">
        <fgColor theme="2" tint="-9.9978637043366805E-2"/>
        <bgColor indexed="64"/>
      </patternFill>
    </fill>
    <fill>
      <patternFill patternType="solid">
        <fgColor theme="2"/>
        <bgColor indexed="64"/>
      </patternFill>
    </fill>
  </fills>
  <borders count="106">
    <border>
      <left/>
      <right/>
      <top/>
      <bottom/>
      <diagonal/>
    </border>
    <border>
      <left/>
      <right/>
      <top style="thin">
        <color indexed="64"/>
      </top>
      <bottom style="thin">
        <color indexed="64"/>
      </bottom>
      <diagonal/>
    </border>
    <border>
      <left/>
      <right/>
      <top/>
      <bottom style="thin">
        <color indexed="64"/>
      </bottom>
      <diagonal/>
    </border>
    <border>
      <left/>
      <right/>
      <top style="thin">
        <color indexed="64"/>
      </top>
      <bottom style="double">
        <color indexed="64"/>
      </bottom>
      <diagonal/>
    </border>
    <border>
      <left style="thin">
        <color indexed="8"/>
      </left>
      <right style="thin">
        <color indexed="8"/>
      </right>
      <top/>
      <bottom/>
      <diagonal/>
    </border>
    <border>
      <left style="thin">
        <color indexed="9"/>
      </left>
      <right style="thin">
        <color indexed="9"/>
      </right>
      <top/>
      <bottom/>
      <diagonal/>
    </border>
    <border>
      <left style="thin">
        <color indexed="8"/>
      </left>
      <right style="thin">
        <color indexed="8"/>
      </right>
      <top style="thin">
        <color indexed="8"/>
      </top>
      <bottom style="thin">
        <color indexed="8"/>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hair">
        <color indexed="64"/>
      </top>
      <bottom style="hair">
        <color indexed="64"/>
      </bottom>
      <diagonal/>
    </border>
    <border>
      <left style="double">
        <color indexed="63"/>
      </left>
      <right style="double">
        <color indexed="63"/>
      </right>
      <top style="double">
        <color indexed="63"/>
      </top>
      <bottom style="double">
        <color indexed="6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style="thin">
        <color rgb="FF000000"/>
      </left>
      <right style="thin">
        <color rgb="FF000000"/>
      </right>
      <top/>
      <bottom/>
      <diagonal/>
    </border>
    <border>
      <left/>
      <right/>
      <top/>
      <bottom style="double">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8"/>
      </bottom>
      <diagonal/>
    </border>
    <border>
      <left style="medium">
        <color indexed="64"/>
      </left>
      <right style="medium">
        <color indexed="64"/>
      </right>
      <top style="thin">
        <color indexed="8"/>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8"/>
      </top>
      <bottom style="double">
        <color indexed="8"/>
      </bottom>
      <diagonal/>
    </border>
    <border>
      <left style="medium">
        <color indexed="64"/>
      </left>
      <right style="medium">
        <color indexed="64"/>
      </right>
      <top style="double">
        <color indexed="8"/>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auto="1"/>
      </top>
      <bottom style="thin">
        <color auto="1"/>
      </bottom>
      <diagonal/>
    </border>
    <border>
      <left style="medium">
        <color indexed="64"/>
      </left>
      <right style="thin">
        <color indexed="64"/>
      </right>
      <top style="medium">
        <color indexed="64"/>
      </top>
      <bottom/>
      <diagonal/>
    </border>
    <border>
      <left style="thin">
        <color auto="1"/>
      </left>
      <right style="thin">
        <color auto="1"/>
      </right>
      <top style="medium">
        <color indexed="64"/>
      </top>
      <bottom/>
      <diagonal/>
    </border>
    <border>
      <left style="thin">
        <color auto="1"/>
      </left>
      <right/>
      <top style="medium">
        <color indexed="64"/>
      </top>
      <bottom/>
      <diagonal/>
    </border>
    <border>
      <left style="thin">
        <color auto="1"/>
      </left>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indexed="64"/>
      </right>
      <top style="medium">
        <color indexed="64"/>
      </top>
      <bottom style="hair">
        <color indexed="64"/>
      </bottom>
      <diagonal/>
    </border>
    <border>
      <left style="thin">
        <color auto="1"/>
      </left>
      <right style="thin">
        <color auto="1"/>
      </right>
      <top style="medium">
        <color indexed="64"/>
      </top>
      <bottom style="hair">
        <color auto="1"/>
      </bottom>
      <diagonal/>
    </border>
    <border>
      <left style="thin">
        <color auto="1"/>
      </left>
      <right style="medium">
        <color indexed="64"/>
      </right>
      <top style="medium">
        <color indexed="64"/>
      </top>
      <bottom style="hair">
        <color auto="1"/>
      </bottom>
      <diagonal/>
    </border>
    <border>
      <left/>
      <right style="medium">
        <color indexed="64"/>
      </right>
      <top style="medium">
        <color indexed="64"/>
      </top>
      <bottom/>
      <diagonal/>
    </border>
    <border>
      <left style="medium">
        <color indexed="64"/>
      </left>
      <right style="thin">
        <color indexed="64"/>
      </right>
      <top/>
      <bottom style="hair">
        <color indexed="64"/>
      </bottom>
      <diagonal/>
    </border>
    <border>
      <left style="thin">
        <color auto="1"/>
      </left>
      <right style="medium">
        <color indexed="64"/>
      </right>
      <top style="hair">
        <color auto="1"/>
      </top>
      <bottom style="hair">
        <color auto="1"/>
      </bottom>
      <diagonal/>
    </border>
    <border>
      <left/>
      <right style="medium">
        <color indexed="64"/>
      </right>
      <top style="hair">
        <color auto="1"/>
      </top>
      <bottom style="hair">
        <color auto="1"/>
      </bottom>
      <diagonal/>
    </border>
    <border>
      <left style="medium">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thin">
        <color auto="1"/>
      </right>
      <top style="thin">
        <color indexed="64"/>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hair">
        <color indexed="64"/>
      </bottom>
      <diagonal/>
    </border>
    <border>
      <left style="medium">
        <color indexed="64"/>
      </left>
      <right/>
      <top/>
      <bottom/>
      <diagonal/>
    </border>
    <border>
      <left style="medium">
        <color indexed="64"/>
      </left>
      <right style="thin">
        <color auto="1"/>
      </right>
      <top style="hair">
        <color indexed="64"/>
      </top>
      <bottom style="hair">
        <color indexed="64"/>
      </bottom>
      <diagonal/>
    </border>
    <border>
      <left style="medium">
        <color indexed="64"/>
      </left>
      <right style="thin">
        <color indexed="64"/>
      </right>
      <top/>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dashed">
        <color indexed="64"/>
      </bottom>
      <diagonal/>
    </border>
    <border>
      <left style="thin">
        <color auto="1"/>
      </left>
      <right style="thin">
        <color auto="1"/>
      </right>
      <top style="medium">
        <color indexed="64"/>
      </top>
      <bottom style="dashed">
        <color indexed="64"/>
      </bottom>
      <diagonal/>
    </border>
    <border>
      <left style="thin">
        <color auto="1"/>
      </left>
      <right/>
      <top style="medium">
        <color indexed="64"/>
      </top>
      <bottom style="dashed">
        <color indexed="64"/>
      </bottom>
      <diagonal/>
    </border>
    <border>
      <left style="medium">
        <color indexed="64"/>
      </left>
      <right style="medium">
        <color indexed="64"/>
      </right>
      <top style="medium">
        <color indexed="64"/>
      </top>
      <bottom style="dashed">
        <color indexed="64"/>
      </bottom>
      <diagonal/>
    </border>
    <border>
      <left style="thin">
        <color auto="1"/>
      </left>
      <right style="thin">
        <color auto="1"/>
      </right>
      <top/>
      <bottom/>
      <diagonal/>
    </border>
    <border>
      <left style="thin">
        <color auto="1"/>
      </left>
      <right/>
      <top/>
      <bottom/>
      <diagonal/>
    </border>
    <border>
      <left style="medium">
        <color indexed="64"/>
      </left>
      <right style="medium">
        <color indexed="64"/>
      </right>
      <top/>
      <bottom style="hair">
        <color indexed="64"/>
      </bottom>
      <diagonal/>
    </border>
    <border>
      <left style="medium">
        <color indexed="64"/>
      </left>
      <right/>
      <top/>
      <bottom style="hair">
        <color indexed="64"/>
      </bottom>
      <diagonal/>
    </border>
    <border>
      <left style="thin">
        <color auto="1"/>
      </left>
      <right style="thin">
        <color auto="1"/>
      </right>
      <top style="thin">
        <color auto="1"/>
      </top>
      <bottom style="medium">
        <color indexed="64"/>
      </bottom>
      <diagonal/>
    </border>
    <border>
      <left style="thin">
        <color auto="1"/>
      </left>
      <right style="thin">
        <color auto="1"/>
      </right>
      <top/>
      <bottom style="hair">
        <color indexed="64"/>
      </bottom>
      <diagonal/>
    </border>
    <border>
      <left style="thin">
        <color auto="1"/>
      </left>
      <right style="medium">
        <color indexed="64"/>
      </right>
      <top/>
      <bottom style="hair">
        <color auto="1"/>
      </bottom>
      <diagonal/>
    </border>
    <border>
      <left style="medium">
        <color indexed="64"/>
      </left>
      <right style="thin">
        <color indexed="64"/>
      </right>
      <top style="hair">
        <color indexed="64"/>
      </top>
      <bottom style="thin">
        <color indexed="64"/>
      </bottom>
      <diagonal/>
    </border>
    <border>
      <left style="medium">
        <color indexed="64"/>
      </left>
      <right/>
      <top style="medium">
        <color indexed="64"/>
      </top>
      <bottom style="medium">
        <color indexed="64"/>
      </bottom>
      <diagonal/>
    </border>
    <border>
      <left style="thin">
        <color auto="1"/>
      </left>
      <right/>
      <top style="hair">
        <color indexed="64"/>
      </top>
      <bottom style="hair">
        <color indexed="64"/>
      </bottom>
      <diagonal/>
    </border>
    <border>
      <left style="thin">
        <color auto="1"/>
      </left>
      <right/>
      <top style="thin">
        <color auto="1"/>
      </top>
      <bottom style="medium">
        <color indexed="64"/>
      </bottom>
      <diagonal/>
    </border>
    <border>
      <left style="medium">
        <color indexed="64"/>
      </left>
      <right style="thin">
        <color indexed="64"/>
      </right>
      <top style="hair">
        <color indexed="64"/>
      </top>
      <bottom/>
      <diagonal/>
    </border>
    <border>
      <left style="medium">
        <color indexed="64"/>
      </left>
      <right/>
      <top style="medium">
        <color indexed="64"/>
      </top>
      <bottom style="hair">
        <color auto="1"/>
      </bottom>
      <diagonal/>
    </border>
    <border>
      <left style="thin">
        <color auto="1"/>
      </left>
      <right/>
      <top style="medium">
        <color indexed="64"/>
      </top>
      <bottom style="hair">
        <color auto="1"/>
      </bottom>
      <diagonal/>
    </border>
    <border>
      <left style="medium">
        <color indexed="64"/>
      </left>
      <right style="thin">
        <color indexed="64"/>
      </right>
      <top/>
      <bottom style="medium">
        <color indexed="64"/>
      </bottom>
      <diagonal/>
    </border>
    <border>
      <left style="medium">
        <color indexed="64"/>
      </left>
      <right/>
      <top style="hair">
        <color indexed="64"/>
      </top>
      <bottom/>
      <diagonal/>
    </border>
    <border>
      <left style="medium">
        <color indexed="64"/>
      </left>
      <right/>
      <top style="medium">
        <color indexed="64"/>
      </top>
      <bottom/>
      <diagonal/>
    </border>
    <border>
      <left style="thin">
        <color indexed="64"/>
      </left>
      <right style="medium">
        <color indexed="64"/>
      </right>
      <top/>
      <bottom/>
      <diagonal/>
    </border>
    <border>
      <left style="thin">
        <color indexed="64"/>
      </left>
      <right style="thin">
        <color auto="1"/>
      </right>
      <top/>
      <bottom/>
      <diagonal/>
    </border>
    <border>
      <left style="thin">
        <color indexed="64"/>
      </left>
      <right/>
      <top/>
      <bottom/>
      <diagonal/>
    </border>
    <border>
      <left style="medium">
        <color indexed="64"/>
      </left>
      <right/>
      <top/>
      <bottom style="thin">
        <color auto="1"/>
      </bottom>
      <diagonal/>
    </border>
    <border>
      <left style="medium">
        <color indexed="64"/>
      </left>
      <right/>
      <top style="thin">
        <color indexed="64"/>
      </top>
      <bottom style="medium">
        <color indexed="64"/>
      </bottom>
      <diagonal/>
    </border>
    <border>
      <left style="thin">
        <color auto="1"/>
      </left>
      <right style="medium">
        <color indexed="64"/>
      </right>
      <top style="medium">
        <color indexed="64"/>
      </top>
      <bottom/>
      <diagonal/>
    </border>
    <border>
      <left style="thin">
        <color auto="1"/>
      </left>
      <right style="thin">
        <color auto="1"/>
      </right>
      <top style="hair">
        <color indexed="64"/>
      </top>
      <bottom/>
      <diagonal/>
    </border>
    <border>
      <left/>
      <right/>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top/>
      <bottom style="hair">
        <color auto="1"/>
      </bottom>
      <diagonal/>
    </border>
    <border>
      <left/>
      <right/>
      <top style="thin">
        <color indexed="64"/>
      </top>
      <bottom style="thin">
        <color indexed="64"/>
      </bottom>
      <diagonal/>
    </border>
    <border>
      <left style="medium">
        <color indexed="64"/>
      </left>
      <right style="medium">
        <color indexed="64"/>
      </right>
      <top style="thin">
        <color indexed="64"/>
      </top>
      <bottom style="thin">
        <color indexed="8"/>
      </bottom>
      <diagonal/>
    </border>
    <border>
      <left style="medium">
        <color indexed="64"/>
      </left>
      <right style="medium">
        <color indexed="64"/>
      </right>
      <top style="thin">
        <color indexed="8"/>
      </top>
      <bottom style="double">
        <color indexed="8"/>
      </bottom>
      <diagonal/>
    </border>
    <border>
      <left style="medium">
        <color indexed="64"/>
      </left>
      <right style="medium">
        <color indexed="64"/>
      </right>
      <top style="thin">
        <color indexed="64"/>
      </top>
      <bottom/>
      <diagonal/>
    </border>
    <border>
      <left style="medium">
        <color indexed="64"/>
      </left>
      <right style="medium">
        <color indexed="64"/>
      </right>
      <top style="thin">
        <color auto="1"/>
      </top>
      <bottom style="thin">
        <color auto="1"/>
      </bottom>
      <diagonal/>
    </border>
  </borders>
  <cellStyleXfs count="3804">
    <xf numFmtId="0" fontId="0" fillId="0" borderId="0"/>
    <xf numFmtId="0" fontId="6" fillId="0" borderId="0" applyNumberFormat="0" applyFill="0" applyBorder="0" applyAlignment="0" applyProtection="0"/>
    <xf numFmtId="0" fontId="14" fillId="0" borderId="0"/>
    <xf numFmtId="37" fontId="14" fillId="0" borderId="4"/>
    <xf numFmtId="37" fontId="16" fillId="3" borderId="5" applyNumberFormat="0">
      <alignment horizontal="center"/>
    </xf>
    <xf numFmtId="37" fontId="14" fillId="4" borderId="6"/>
    <xf numFmtId="37" fontId="17" fillId="4" borderId="6"/>
    <xf numFmtId="37" fontId="15" fillId="3" borderId="0" applyFont="0"/>
    <xf numFmtId="0" fontId="18" fillId="0" borderId="0">
      <alignment horizontal="center"/>
    </xf>
    <xf numFmtId="0" fontId="19" fillId="0" borderId="0">
      <alignment horizontal="center"/>
    </xf>
    <xf numFmtId="37" fontId="15" fillId="0" borderId="2" applyNumberFormat="0"/>
    <xf numFmtId="43" fontId="14" fillId="0" borderId="0" applyFont="0" applyFill="0" applyBorder="0" applyAlignment="0" applyProtection="0"/>
    <xf numFmtId="43" fontId="14" fillId="0" borderId="0" applyFont="0" applyFill="0" applyBorder="0" applyAlignment="0" applyProtection="0"/>
    <xf numFmtId="0" fontId="14" fillId="0" borderId="0"/>
    <xf numFmtId="0" fontId="20" fillId="0" borderId="0" applyNumberFormat="0" applyFill="0" applyAlignment="0">
      <alignment horizontal="center"/>
    </xf>
    <xf numFmtId="164" fontId="14" fillId="0" borderId="0" applyNumberFormat="0"/>
    <xf numFmtId="0" fontId="14" fillId="0" borderId="0"/>
    <xf numFmtId="37" fontId="14" fillId="0" borderId="4"/>
    <xf numFmtId="37" fontId="14" fillId="4" borderId="6"/>
    <xf numFmtId="43" fontId="14" fillId="0" borderId="0" applyFont="0" applyFill="0" applyBorder="0" applyAlignment="0" applyProtection="0"/>
    <xf numFmtId="43" fontId="14" fillId="0" borderId="0" applyFont="0" applyFill="0" applyBorder="0" applyAlignment="0" applyProtection="0"/>
    <xf numFmtId="0" fontId="14" fillId="0" borderId="0"/>
    <xf numFmtId="164" fontId="14" fillId="0" borderId="0" applyNumberFormat="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0" fontId="4" fillId="0" borderId="0"/>
    <xf numFmtId="43" fontId="1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9" fontId="14" fillId="0" borderId="0" applyFont="0" applyFill="0" applyBorder="0" applyAlignment="0" applyProtection="0"/>
    <xf numFmtId="0" fontId="14" fillId="0" borderId="0"/>
    <xf numFmtId="37" fontId="14" fillId="0" borderId="4"/>
    <xf numFmtId="37" fontId="14" fillId="4" borderId="6"/>
    <xf numFmtId="164" fontId="14" fillId="0" borderId="0" applyNumberFormat="0"/>
    <xf numFmtId="9" fontId="14" fillId="0" borderId="0" applyFont="0" applyFill="0" applyBorder="0" applyAlignment="0" applyProtection="0"/>
    <xf numFmtId="37" fontId="21" fillId="0" borderId="0"/>
    <xf numFmtId="43" fontId="21" fillId="0" borderId="0" applyFont="0" applyFill="0" applyBorder="0" applyAlignment="0" applyProtection="0"/>
    <xf numFmtId="165" fontId="22" fillId="0" borderId="0" applyBorder="0" applyProtection="0"/>
    <xf numFmtId="43" fontId="14" fillId="0" borderId="0" applyFont="0" applyFill="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9" fontId="14" fillId="0" borderId="0" applyFont="0" applyFill="0" applyBorder="0" applyAlignment="0" applyProtection="0"/>
    <xf numFmtId="0" fontId="29" fillId="0" borderId="0" applyNumberFormat="0" applyFill="0" applyBorder="0" applyAlignment="0" applyProtection="0"/>
    <xf numFmtId="0" fontId="30" fillId="0" borderId="7" applyNumberFormat="0" applyFill="0" applyAlignment="0" applyProtection="0"/>
    <xf numFmtId="0" fontId="31" fillId="0" borderId="8" applyNumberFormat="0" applyFill="0" applyAlignment="0" applyProtection="0"/>
    <xf numFmtId="0" fontId="32" fillId="0" borderId="9" applyNumberFormat="0" applyFill="0" applyAlignment="0" applyProtection="0"/>
    <xf numFmtId="0" fontId="32" fillId="0" borderId="0" applyNumberFormat="0" applyFill="0" applyBorder="0" applyAlignment="0" applyProtection="0"/>
    <xf numFmtId="0" fontId="33" fillId="5" borderId="0" applyNumberFormat="0" applyBorder="0" applyAlignment="0" applyProtection="0"/>
    <xf numFmtId="0" fontId="34" fillId="6" borderId="0" applyNumberFormat="0" applyBorder="0" applyAlignment="0" applyProtection="0"/>
    <xf numFmtId="0" fontId="35" fillId="7" borderId="0" applyNumberFormat="0" applyBorder="0" applyAlignment="0" applyProtection="0"/>
    <xf numFmtId="0" fontId="36" fillId="8" borderId="10" applyNumberFormat="0" applyAlignment="0" applyProtection="0"/>
    <xf numFmtId="0" fontId="37" fillId="9" borderId="11" applyNumberFormat="0" applyAlignment="0" applyProtection="0"/>
    <xf numFmtId="0" fontId="38" fillId="9" borderId="10" applyNumberFormat="0" applyAlignment="0" applyProtection="0"/>
    <xf numFmtId="0" fontId="39" fillId="0" borderId="12" applyNumberFormat="0" applyFill="0" applyAlignment="0" applyProtection="0"/>
    <xf numFmtId="0" fontId="40" fillId="10" borderId="13" applyNumberFormat="0" applyAlignment="0" applyProtection="0"/>
    <xf numFmtId="0" fontId="41" fillId="0" borderId="0" applyNumberFormat="0" applyFill="0" applyBorder="0" applyAlignment="0" applyProtection="0"/>
    <xf numFmtId="0" fontId="42" fillId="0" borderId="0" applyNumberFormat="0" applyFill="0" applyBorder="0" applyAlignment="0" applyProtection="0"/>
    <xf numFmtId="0" fontId="43" fillId="0" borderId="15" applyNumberFormat="0" applyFill="0" applyAlignment="0" applyProtection="0"/>
    <xf numFmtId="0" fontId="44" fillId="12"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4" fillId="15" borderId="0" applyNumberFormat="0" applyBorder="0" applyAlignment="0" applyProtection="0"/>
    <xf numFmtId="0" fontId="44"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4" fillId="19" borderId="0" applyNumberFormat="0" applyBorder="0" applyAlignment="0" applyProtection="0"/>
    <xf numFmtId="0" fontId="44" fillId="20"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4" fillId="23" borderId="0" applyNumberFormat="0" applyBorder="0" applyAlignment="0" applyProtection="0"/>
    <xf numFmtId="0" fontId="44" fillId="24"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4" fillId="27" borderId="0" applyNumberFormat="0" applyBorder="0" applyAlignment="0" applyProtection="0"/>
    <xf numFmtId="0" fontId="44" fillId="28"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4" fillId="31" borderId="0" applyNumberFormat="0" applyBorder="0" applyAlignment="0" applyProtection="0"/>
    <xf numFmtId="0" fontId="44" fillId="32"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4" fillId="35" borderId="0" applyNumberFormat="0" applyBorder="0" applyAlignment="0" applyProtection="0"/>
    <xf numFmtId="0" fontId="21" fillId="0" borderId="0"/>
    <xf numFmtId="167" fontId="14" fillId="0" borderId="4"/>
    <xf numFmtId="167" fontId="14" fillId="4" borderId="6"/>
    <xf numFmtId="43" fontId="15" fillId="0" borderId="0" applyFont="0" applyFill="0" applyBorder="0" applyAlignment="0" applyProtection="0"/>
    <xf numFmtId="9" fontId="15" fillId="0" borderId="0" applyFont="0" applyFill="0" applyBorder="0" applyAlignment="0" applyProtection="0"/>
    <xf numFmtId="168" fontId="14" fillId="0" borderId="0" applyFont="0" applyFill="0" applyBorder="0" applyAlignment="0" applyProtection="0"/>
    <xf numFmtId="9" fontId="21" fillId="0" borderId="0" applyFont="0" applyFill="0" applyBorder="0" applyAlignment="0" applyProtection="0"/>
    <xf numFmtId="0" fontId="49" fillId="0" borderId="0">
      <alignment vertical="top"/>
    </xf>
    <xf numFmtId="0" fontId="4" fillId="0" borderId="0"/>
    <xf numFmtId="0" fontId="52" fillId="37" borderId="0" applyNumberFormat="0" applyBorder="0" applyAlignment="0" applyProtection="0"/>
    <xf numFmtId="0" fontId="52" fillId="38" borderId="0" applyNumberFormat="0" applyBorder="0" applyAlignment="0" applyProtection="0"/>
    <xf numFmtId="0" fontId="52" fillId="39" borderId="0" applyNumberFormat="0" applyBorder="0" applyAlignment="0" applyProtection="0"/>
    <xf numFmtId="0" fontId="52" fillId="40" borderId="0" applyNumberFormat="0" applyBorder="0" applyAlignment="0" applyProtection="0"/>
    <xf numFmtId="0" fontId="52" fillId="41" borderId="0" applyNumberFormat="0" applyBorder="0" applyAlignment="0" applyProtection="0"/>
    <xf numFmtId="0" fontId="52" fillId="39" borderId="0" applyNumberFormat="0" applyBorder="0" applyAlignment="0" applyProtection="0"/>
    <xf numFmtId="0" fontId="52" fillId="41" borderId="0" applyNumberFormat="0" applyBorder="0" applyAlignment="0" applyProtection="0"/>
    <xf numFmtId="0" fontId="52" fillId="38" borderId="0" applyNumberFormat="0" applyBorder="0" applyAlignment="0" applyProtection="0"/>
    <xf numFmtId="0" fontId="52" fillId="42" borderId="0" applyNumberFormat="0" applyBorder="0" applyAlignment="0" applyProtection="0"/>
    <xf numFmtId="0" fontId="52" fillId="43" borderId="0" applyNumberFormat="0" applyBorder="0" applyAlignment="0" applyProtection="0"/>
    <xf numFmtId="0" fontId="52" fillId="41" borderId="0" applyNumberFormat="0" applyBorder="0" applyAlignment="0" applyProtection="0"/>
    <xf numFmtId="0" fontId="52" fillId="39" borderId="0" applyNumberFormat="0" applyBorder="0" applyAlignment="0" applyProtection="0"/>
    <xf numFmtId="0" fontId="53" fillId="41" borderId="0" applyNumberFormat="0" applyBorder="0" applyAlignment="0" applyProtection="0"/>
    <xf numFmtId="0" fontId="53" fillId="44" borderId="0" applyNumberFormat="0" applyBorder="0" applyAlignment="0" applyProtection="0"/>
    <xf numFmtId="0" fontId="53" fillId="45" borderId="0" applyNumberFormat="0" applyBorder="0" applyAlignment="0" applyProtection="0"/>
    <xf numFmtId="0" fontId="53" fillId="43" borderId="0" applyNumberFormat="0" applyBorder="0" applyAlignment="0" applyProtection="0"/>
    <xf numFmtId="0" fontId="53" fillId="41" borderId="0" applyNumberFormat="0" applyBorder="0" applyAlignment="0" applyProtection="0"/>
    <xf numFmtId="0" fontId="53" fillId="38" borderId="0" applyNumberFormat="0" applyBorder="0" applyAlignment="0" applyProtection="0"/>
    <xf numFmtId="0" fontId="53" fillId="46" borderId="0" applyNumberFormat="0" applyBorder="0" applyAlignment="0" applyProtection="0"/>
    <xf numFmtId="0" fontId="53" fillId="44" borderId="0" applyNumberFormat="0" applyBorder="0" applyAlignment="0" applyProtection="0"/>
    <xf numFmtId="0" fontId="53" fillId="45" borderId="0" applyNumberFormat="0" applyBorder="0" applyAlignment="0" applyProtection="0"/>
    <xf numFmtId="0" fontId="53" fillId="47" borderId="0" applyNumberFormat="0" applyBorder="0" applyAlignment="0" applyProtection="0"/>
    <xf numFmtId="0" fontId="53" fillId="48" borderId="0" applyNumberFormat="0" applyBorder="0" applyAlignment="0" applyProtection="0"/>
    <xf numFmtId="0" fontId="53" fillId="49" borderId="0" applyNumberFormat="0" applyBorder="0" applyAlignment="0" applyProtection="0"/>
    <xf numFmtId="0" fontId="54" fillId="50" borderId="0" applyNumberFormat="0" applyBorder="0" applyAlignment="0" applyProtection="0"/>
    <xf numFmtId="0" fontId="55" fillId="51" borderId="17" applyNumberFormat="0" applyAlignment="0" applyProtection="0"/>
    <xf numFmtId="3" fontId="14" fillId="36" borderId="18">
      <alignment horizontal="right"/>
    </xf>
    <xf numFmtId="3" fontId="17" fillId="36" borderId="16">
      <alignment horizontal="right"/>
    </xf>
    <xf numFmtId="3" fontId="14" fillId="36" borderId="16">
      <alignment horizontal="right"/>
    </xf>
    <xf numFmtId="0" fontId="56" fillId="52" borderId="19" applyNumberFormat="0" applyAlignment="0" applyProtection="0"/>
    <xf numFmtId="0" fontId="57" fillId="0" borderId="0" applyNumberFormat="0" applyFill="0" applyBorder="0" applyAlignment="0" applyProtection="0"/>
    <xf numFmtId="0" fontId="58" fillId="41" borderId="0" applyNumberFormat="0" applyBorder="0" applyAlignment="0" applyProtection="0"/>
    <xf numFmtId="0" fontId="59" fillId="0" borderId="20" applyNumberFormat="0" applyFill="0" applyAlignment="0" applyProtection="0"/>
    <xf numFmtId="0" fontId="60" fillId="0" borderId="21" applyNumberFormat="0" applyFill="0" applyAlignment="0" applyProtection="0"/>
    <xf numFmtId="0" fontId="61" fillId="0" borderId="22" applyNumberFormat="0" applyFill="0" applyAlignment="0" applyProtection="0"/>
    <xf numFmtId="0" fontId="61" fillId="0" borderId="0" applyNumberFormat="0" applyFill="0" applyBorder="0" applyAlignment="0" applyProtection="0"/>
    <xf numFmtId="0" fontId="62" fillId="42" borderId="17" applyNumberFormat="0" applyAlignment="0" applyProtection="0"/>
    <xf numFmtId="0" fontId="63" fillId="0" borderId="23" applyNumberFormat="0" applyFill="0" applyAlignment="0" applyProtection="0"/>
    <xf numFmtId="0" fontId="64" fillId="42" borderId="0" applyNumberFormat="0" applyBorder="0" applyAlignment="0" applyProtection="0"/>
    <xf numFmtId="0" fontId="14" fillId="39" borderId="24" applyNumberFormat="0" applyFont="0" applyAlignment="0" applyProtection="0"/>
    <xf numFmtId="0" fontId="65" fillId="51" borderId="25" applyNumberFormat="0" applyAlignment="0" applyProtection="0"/>
    <xf numFmtId="0" fontId="66" fillId="0" borderId="0" applyNumberFormat="0" applyFill="0" applyBorder="0" applyAlignment="0" applyProtection="0"/>
    <xf numFmtId="0" fontId="67" fillId="0" borderId="26" applyNumberFormat="0" applyFill="0" applyAlignment="0" applyProtection="0"/>
    <xf numFmtId="0" fontId="63" fillId="0" borderId="0" applyNumberFormat="0" applyFill="0" applyBorder="0" applyAlignment="0" applyProtection="0"/>
    <xf numFmtId="3" fontId="14" fillId="36" borderId="18">
      <alignment horizontal="right"/>
    </xf>
    <xf numFmtId="3" fontId="14" fillId="36" borderId="16">
      <alignment horizontal="right"/>
    </xf>
    <xf numFmtId="168" fontId="14" fillId="0" borderId="0" applyFont="0" applyFill="0" applyBorder="0" applyAlignment="0" applyProtection="0"/>
    <xf numFmtId="0" fontId="23" fillId="0" borderId="0" applyNumberFormat="0" applyFill="0" applyBorder="0" applyAlignment="0" applyProtection="0"/>
    <xf numFmtId="0" fontId="4" fillId="0" borderId="0"/>
    <xf numFmtId="37" fontId="14" fillId="0" borderId="4"/>
    <xf numFmtId="37" fontId="14" fillId="4" borderId="6"/>
    <xf numFmtId="43" fontId="14" fillId="0" borderId="0" applyFont="0" applyFill="0" applyBorder="0" applyAlignment="0" applyProtection="0"/>
    <xf numFmtId="43" fontId="14" fillId="0" borderId="0" applyFont="0" applyFill="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9" fontId="14" fillId="0" borderId="0" applyFont="0" applyFill="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11" borderId="14" applyNumberFormat="0" applyFont="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0" fontId="4" fillId="0" borderId="0"/>
    <xf numFmtId="0" fontId="4" fillId="0" borderId="0"/>
    <xf numFmtId="37" fontId="14" fillId="0" borderId="4"/>
    <xf numFmtId="37" fontId="14" fillId="4" borderId="6"/>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0" fontId="14" fillId="0" borderId="0"/>
    <xf numFmtId="0" fontId="14" fillId="0" borderId="0"/>
    <xf numFmtId="0" fontId="14" fillId="0" borderId="0"/>
    <xf numFmtId="0" fontId="4" fillId="0" borderId="0"/>
    <xf numFmtId="164" fontId="14" fillId="0" borderId="0" applyNumberFormat="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14" fillId="0" borderId="0"/>
    <xf numFmtId="9" fontId="14" fillId="0" borderId="0" applyFont="0" applyFill="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9" fillId="0" borderId="0">
      <alignment vertical="top"/>
    </xf>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9" fontId="1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9" fillId="0" borderId="0">
      <alignment vertical="top"/>
    </xf>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69" fillId="0" borderId="0"/>
    <xf numFmtId="169" fontId="51" fillId="0" borderId="27" applyProtection="0"/>
    <xf numFmtId="169" fontId="51" fillId="0" borderId="27" applyProtection="0"/>
    <xf numFmtId="170" fontId="69" fillId="0" borderId="0" applyFont="0" applyFill="0" applyBorder="0" applyAlignment="0" applyProtection="0"/>
    <xf numFmtId="170" fontId="69" fillId="0" borderId="0" applyFont="0" applyFill="0" applyBorder="0" applyAlignment="0" applyProtection="0"/>
    <xf numFmtId="170" fontId="69" fillId="0" borderId="0" applyFont="0" applyFill="0" applyBorder="0" applyAlignment="0" applyProtection="0"/>
    <xf numFmtId="0" fontId="70" fillId="0" borderId="0" applyNumberFormat="0" applyBorder="0" applyProtection="0">
      <alignment horizontal="center"/>
    </xf>
    <xf numFmtId="0" fontId="70" fillId="0" borderId="0" applyNumberFormat="0" applyBorder="0" applyProtection="0">
      <alignment horizontal="center" textRotation="90"/>
    </xf>
    <xf numFmtId="169" fontId="71" fillId="0" borderId="0" applyBorder="0" applyProtection="0"/>
    <xf numFmtId="169" fontId="71" fillId="0" borderId="0" applyBorder="0" applyProtection="0"/>
    <xf numFmtId="165" fontId="72" fillId="0" borderId="0" applyBorder="0" applyProtection="0"/>
    <xf numFmtId="165" fontId="51" fillId="0" borderId="0" applyBorder="0" applyProtection="0"/>
    <xf numFmtId="0" fontId="51" fillId="0" borderId="0" applyNumberFormat="0" applyBorder="0" applyProtection="0"/>
    <xf numFmtId="0" fontId="51" fillId="0" borderId="0" applyNumberFormat="0" applyBorder="0" applyProtection="0"/>
    <xf numFmtId="0" fontId="51" fillId="0" borderId="0" applyNumberFormat="0" applyBorder="0" applyProtection="0"/>
    <xf numFmtId="0" fontId="51" fillId="0" borderId="0" applyNumberFormat="0" applyBorder="0" applyProtection="0"/>
    <xf numFmtId="0" fontId="69" fillId="0" borderId="0" applyNumberFormat="0" applyFont="0" applyBorder="0" applyProtection="0"/>
    <xf numFmtId="0" fontId="51" fillId="0" borderId="0" applyNumberFormat="0" applyBorder="0" applyProtection="0"/>
    <xf numFmtId="0" fontId="71" fillId="0" borderId="0" applyNumberFormat="0" applyBorder="0" applyProtection="0"/>
    <xf numFmtId="0" fontId="22" fillId="0" borderId="0" applyNumberFormat="0" applyBorder="0" applyProtection="0"/>
    <xf numFmtId="0" fontId="22" fillId="0" borderId="0" applyNumberFormat="0" applyBorder="0" applyProtection="0"/>
    <xf numFmtId="9" fontId="69" fillId="0" borderId="0" applyFont="0" applyFill="0" applyBorder="0" applyAlignment="0" applyProtection="0"/>
    <xf numFmtId="0" fontId="73" fillId="0" borderId="0" applyNumberFormat="0" applyBorder="0" applyProtection="0"/>
    <xf numFmtId="171" fontId="73" fillId="0" borderId="0" applyBorder="0" applyProtection="0"/>
    <xf numFmtId="172" fontId="51" fillId="0" borderId="0" applyBorder="0" applyProtection="0"/>
    <xf numFmtId="172" fontId="51" fillId="0" borderId="0" applyBorder="0" applyProtection="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14" fillId="0" borderId="0"/>
    <xf numFmtId="37" fontId="14" fillId="0" borderId="4"/>
    <xf numFmtId="43" fontId="14" fillId="0" borderId="0" applyFont="0" applyFill="0" applyBorder="0" applyAlignment="0" applyProtection="0"/>
    <xf numFmtId="43" fontId="14" fillId="0" borderId="0" applyFont="0" applyFill="0" applyBorder="0" applyAlignment="0" applyProtection="0"/>
    <xf numFmtId="0" fontId="14" fillId="0" borderId="0"/>
    <xf numFmtId="164" fontId="14" fillId="0" borderId="0" applyNumberFormat="0"/>
    <xf numFmtId="0" fontId="14" fillId="0" borderId="0"/>
    <xf numFmtId="37" fontId="14" fillId="0" borderId="4"/>
    <xf numFmtId="43" fontId="14" fillId="0" borderId="0" applyFont="0" applyFill="0" applyBorder="0" applyAlignment="0" applyProtection="0"/>
    <xf numFmtId="164" fontId="14" fillId="0" borderId="0" applyNumberFormat="0"/>
    <xf numFmtId="43" fontId="14" fillId="0" borderId="0" applyFont="0" applyFill="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9" fontId="14" fillId="0" borderId="0" applyFont="0" applyFill="0" applyBorder="0" applyAlignment="0" applyProtection="0"/>
    <xf numFmtId="0" fontId="14" fillId="0" borderId="0"/>
    <xf numFmtId="9" fontId="14" fillId="0" borderId="0" applyFont="0" applyFill="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21" fillId="0" borderId="0"/>
    <xf numFmtId="0" fontId="4" fillId="0" borderId="0"/>
    <xf numFmtId="0" fontId="4" fillId="0" borderId="0"/>
    <xf numFmtId="0" fontId="1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9" fillId="0" borderId="0">
      <alignment vertical="top"/>
    </xf>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15" fillId="0" borderId="0"/>
    <xf numFmtId="0" fontId="49" fillId="0" borderId="0">
      <alignment vertical="top"/>
    </xf>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13" borderId="0" applyNumberFormat="0" applyBorder="0" applyAlignment="0" applyProtection="0"/>
    <xf numFmtId="0" fontId="4" fillId="17" borderId="0" applyNumberFormat="0" applyBorder="0" applyAlignment="0" applyProtection="0"/>
    <xf numFmtId="0" fontId="4" fillId="21" borderId="0" applyNumberFormat="0" applyBorder="0" applyAlignment="0" applyProtection="0"/>
    <xf numFmtId="0" fontId="4" fillId="25" borderId="0" applyNumberFormat="0" applyBorder="0" applyAlignment="0" applyProtection="0"/>
    <xf numFmtId="0" fontId="4" fillId="29" borderId="0" applyNumberFormat="0" applyBorder="0" applyAlignment="0" applyProtection="0"/>
    <xf numFmtId="0" fontId="4" fillId="33" borderId="0" applyNumberFormat="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34" borderId="0" applyNumberFormat="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11" borderId="14" applyNumberFormat="0" applyFont="0" applyAlignment="0" applyProtection="0"/>
    <xf numFmtId="0" fontId="4" fillId="11" borderId="14" applyNumberFormat="0" applyFont="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1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9" fillId="0" borderId="0">
      <alignment vertical="top"/>
    </xf>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13"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11" borderId="14"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9" fontId="4" fillId="0" borderId="0" applyFont="0" applyFill="0" applyBorder="0" applyAlignment="0" applyProtection="0"/>
    <xf numFmtId="43" fontId="4" fillId="0" borderId="0" applyFont="0" applyFill="0" applyBorder="0" applyAlignment="0" applyProtection="0"/>
  </cellStyleXfs>
  <cellXfs count="388">
    <xf numFmtId="0" fontId="0" fillId="0" borderId="0" xfId="0"/>
    <xf numFmtId="0" fontId="1" fillId="0" borderId="0" xfId="0" applyFont="1"/>
    <xf numFmtId="0" fontId="2" fillId="0" borderId="0" xfId="0" applyFont="1"/>
    <xf numFmtId="0" fontId="3" fillId="0" borderId="0" xfId="0" applyFont="1"/>
    <xf numFmtId="0" fontId="5" fillId="0" borderId="0" xfId="0" applyFont="1" applyAlignment="1">
      <alignment vertical="center" wrapText="1"/>
    </xf>
    <xf numFmtId="0" fontId="0" fillId="0" borderId="0" xfId="0" applyAlignment="1">
      <alignment vertical="top" wrapText="1"/>
    </xf>
    <xf numFmtId="0" fontId="6" fillId="0" borderId="0" xfId="1" applyAlignment="1">
      <alignment vertical="center" wrapText="1"/>
    </xf>
    <xf numFmtId="0" fontId="7" fillId="0" borderId="0" xfId="0" applyFont="1"/>
    <xf numFmtId="0" fontId="8" fillId="0" borderId="0" xfId="0" applyFont="1"/>
    <xf numFmtId="3" fontId="2" fillId="0" borderId="0" xfId="0" applyNumberFormat="1" applyFont="1" applyFill="1" applyBorder="1"/>
    <xf numFmtId="0" fontId="10" fillId="0" borderId="0" xfId="0" applyFont="1" applyAlignment="1">
      <alignment horizontal="center" vertical="center"/>
    </xf>
    <xf numFmtId="0" fontId="11" fillId="0" borderId="0" xfId="0" applyFont="1" applyAlignment="1">
      <alignment horizontal="center" vertical="center"/>
    </xf>
    <xf numFmtId="0" fontId="10" fillId="0" borderId="0" xfId="0" applyFont="1" applyAlignment="1">
      <alignment horizontal="left" vertical="center"/>
    </xf>
    <xf numFmtId="0" fontId="5" fillId="0" borderId="0" xfId="0" applyFont="1" applyAlignment="1">
      <alignment vertical="center"/>
    </xf>
    <xf numFmtId="0" fontId="6" fillId="0" borderId="0" xfId="1"/>
    <xf numFmtId="0" fontId="23" fillId="0" borderId="0" xfId="1" applyFont="1"/>
    <xf numFmtId="0" fontId="9" fillId="0" borderId="0" xfId="0" applyFont="1"/>
    <xf numFmtId="0" fontId="3" fillId="0" borderId="0" xfId="0" applyFont="1" applyAlignment="1">
      <alignment vertical="center"/>
    </xf>
    <xf numFmtId="0" fontId="23" fillId="0" borderId="0" xfId="1" applyFont="1" applyAlignment="1">
      <alignment vertical="center"/>
    </xf>
    <xf numFmtId="3" fontId="3" fillId="0" borderId="0" xfId="0" applyNumberFormat="1" applyFont="1" applyFill="1"/>
    <xf numFmtId="0" fontId="3" fillId="0" borderId="0" xfId="0" applyFont="1" applyFill="1"/>
    <xf numFmtId="0" fontId="25" fillId="0" borderId="0" xfId="0" applyFont="1"/>
    <xf numFmtId="0" fontId="2" fillId="0" borderId="0" xfId="0" applyFont="1"/>
    <xf numFmtId="0" fontId="3" fillId="0" borderId="0" xfId="0" applyFont="1"/>
    <xf numFmtId="0" fontId="0" fillId="0" borderId="0" xfId="0" applyAlignment="1">
      <alignment vertical="top" wrapText="1"/>
    </xf>
    <xf numFmtId="0" fontId="3" fillId="0" borderId="0" xfId="0" applyFont="1" applyAlignment="1">
      <alignment vertical="center" wrapText="1"/>
    </xf>
    <xf numFmtId="0" fontId="23" fillId="0" borderId="0" xfId="1" applyFont="1" applyAlignment="1">
      <alignment vertical="center" wrapText="1"/>
    </xf>
    <xf numFmtId="0" fontId="8" fillId="0" borderId="0" xfId="0" applyFont="1" applyAlignment="1">
      <alignment horizontal="right"/>
    </xf>
    <xf numFmtId="0" fontId="27" fillId="0" borderId="0" xfId="0" applyFont="1"/>
    <xf numFmtId="0" fontId="2" fillId="0" borderId="0" xfId="0" applyFont="1" applyFill="1"/>
    <xf numFmtId="0" fontId="27" fillId="0" borderId="0" xfId="0" applyFont="1" applyFill="1"/>
    <xf numFmtId="0" fontId="28" fillId="0" borderId="0" xfId="0" applyFont="1"/>
    <xf numFmtId="0" fontId="27" fillId="0" borderId="0" xfId="0" applyFont="1" applyFill="1" applyBorder="1"/>
    <xf numFmtId="0" fontId="3" fillId="0" borderId="0" xfId="0" applyFont="1" applyFill="1" applyBorder="1"/>
    <xf numFmtId="3" fontId="3" fillId="0" borderId="0" xfId="0" applyNumberFormat="1" applyFont="1" applyFill="1" applyBorder="1"/>
    <xf numFmtId="0" fontId="2" fillId="0" borderId="0" xfId="0" applyFont="1" applyFill="1" applyBorder="1"/>
    <xf numFmtId="3" fontId="0" fillId="0" borderId="0" xfId="0" applyNumberFormat="1"/>
    <xf numFmtId="0" fontId="0" fillId="0" borderId="0" xfId="0" applyAlignment="1"/>
    <xf numFmtId="0" fontId="45" fillId="0" borderId="0" xfId="0" applyFont="1" applyAlignment="1">
      <alignment horizontal="left" vertical="center"/>
    </xf>
    <xf numFmtId="0" fontId="9" fillId="0" borderId="0" xfId="0" applyFont="1" applyAlignment="1">
      <alignment vertical="center"/>
    </xf>
    <xf numFmtId="0" fontId="3" fillId="0" borderId="0" xfId="0" applyFont="1" applyAlignment="1">
      <alignment vertical="center"/>
    </xf>
    <xf numFmtId="0" fontId="1" fillId="0" borderId="0" xfId="0" applyFont="1" applyAlignment="1">
      <alignment vertical="center"/>
    </xf>
    <xf numFmtId="0" fontId="3" fillId="0" borderId="0" xfId="0" applyFont="1" applyAlignment="1">
      <alignment horizontal="left" vertical="center"/>
    </xf>
    <xf numFmtId="0" fontId="2" fillId="0" borderId="0" xfId="0" applyFont="1" applyAlignment="1">
      <alignment horizontal="justify" vertical="center"/>
    </xf>
    <xf numFmtId="0" fontId="2" fillId="0" borderId="0" xfId="0" applyFont="1" applyAlignment="1">
      <alignment vertical="center"/>
    </xf>
    <xf numFmtId="0" fontId="3" fillId="0" borderId="0" xfId="0" applyFont="1" applyAlignment="1">
      <alignment vertical="center" wrapText="1"/>
    </xf>
    <xf numFmtId="0" fontId="45" fillId="0" borderId="0" xfId="0" applyFont="1" applyAlignment="1">
      <alignment horizontal="left" vertical="center" wrapText="1"/>
    </xf>
    <xf numFmtId="0" fontId="3" fillId="0" borderId="0" xfId="0" applyFont="1" applyAlignment="1">
      <alignment horizontal="left" vertical="center" wrapText="1"/>
    </xf>
    <xf numFmtId="0" fontId="8" fillId="0" borderId="0" xfId="0" applyFont="1" applyAlignment="1">
      <alignment horizontal="center" vertical="center"/>
    </xf>
    <xf numFmtId="166" fontId="50" fillId="0" borderId="0" xfId="181" applyNumberFormat="1" applyFont="1" applyAlignment="1"/>
    <xf numFmtId="0" fontId="0" fillId="0" borderId="0" xfId="0" applyAlignment="1">
      <alignment vertical="center"/>
    </xf>
    <xf numFmtId="0" fontId="74" fillId="0" borderId="0" xfId="0" applyFont="1" applyAlignment="1">
      <alignment vertical="center"/>
    </xf>
    <xf numFmtId="0" fontId="75" fillId="0" borderId="0" xfId="0" applyFont="1" applyAlignment="1">
      <alignment vertical="center"/>
    </xf>
    <xf numFmtId="3" fontId="2" fillId="0" borderId="0" xfId="0" applyNumberFormat="1" applyFont="1" applyAlignment="1">
      <alignment horizontal="right" vertical="center"/>
    </xf>
    <xf numFmtId="0" fontId="51" fillId="0" borderId="0" xfId="0" applyFont="1" applyAlignment="1">
      <alignment vertical="center"/>
    </xf>
    <xf numFmtId="0" fontId="76" fillId="0" borderId="0" xfId="0" applyFont="1" applyAlignment="1">
      <alignment horizontal="right" vertical="center"/>
    </xf>
    <xf numFmtId="0" fontId="24" fillId="0" borderId="0" xfId="0" applyFont="1" applyAlignment="1">
      <alignment vertical="center"/>
    </xf>
    <xf numFmtId="0" fontId="3" fillId="0" borderId="0" xfId="0" applyFont="1" applyAlignment="1">
      <alignment horizontal="left" vertical="center" indent="5"/>
    </xf>
    <xf numFmtId="0" fontId="3" fillId="0" borderId="0" xfId="0" applyFont="1" applyAlignment="1">
      <alignment horizontal="right" vertical="center" wrapText="1"/>
    </xf>
    <xf numFmtId="0" fontId="3" fillId="0" borderId="0" xfId="0" applyFont="1" applyAlignment="1">
      <alignment horizontal="right" vertical="center"/>
    </xf>
    <xf numFmtId="3" fontId="3" fillId="0" borderId="0" xfId="0" applyNumberFormat="1" applyFont="1" applyAlignment="1">
      <alignment horizontal="right" vertical="center"/>
    </xf>
    <xf numFmtId="0" fontId="77" fillId="0" borderId="0" xfId="0" applyFont="1" applyAlignment="1">
      <alignment vertical="center"/>
    </xf>
    <xf numFmtId="0" fontId="77" fillId="0" borderId="0" xfId="0" applyFont="1" applyAlignment="1">
      <alignment horizontal="right" vertical="center"/>
    </xf>
    <xf numFmtId="0" fontId="79" fillId="0" borderId="0" xfId="0" applyFont="1" applyAlignment="1">
      <alignment vertical="center"/>
    </xf>
    <xf numFmtId="6" fontId="74" fillId="0" borderId="0" xfId="0" quotePrefix="1" applyNumberFormat="1" applyFont="1" applyAlignment="1">
      <alignment horizontal="right" vertical="center"/>
    </xf>
    <xf numFmtId="0" fontId="51" fillId="0" borderId="0" xfId="0" applyFont="1" applyAlignment="1">
      <alignment horizontal="left" vertical="center"/>
    </xf>
    <xf numFmtId="0" fontId="3" fillId="0" borderId="0" xfId="0" applyFont="1" applyAlignment="1">
      <alignment horizontal="left" vertical="center" wrapText="1" indent="2"/>
    </xf>
    <xf numFmtId="0" fontId="3" fillId="0" borderId="2" xfId="0" applyFont="1" applyBorder="1" applyAlignment="1">
      <alignment horizontal="right" vertical="center"/>
    </xf>
    <xf numFmtId="3" fontId="3" fillId="0" borderId="0" xfId="0" applyNumberFormat="1" applyFont="1" applyBorder="1" applyAlignment="1">
      <alignment horizontal="right" vertical="center"/>
    </xf>
    <xf numFmtId="3" fontId="3" fillId="0" borderId="2" xfId="0" applyNumberFormat="1" applyFont="1" applyBorder="1" applyAlignment="1">
      <alignment horizontal="right" vertical="center"/>
    </xf>
    <xf numFmtId="0" fontId="77" fillId="0" borderId="2" xfId="0" applyFont="1" applyBorder="1" applyAlignment="1">
      <alignment horizontal="right" vertical="center"/>
    </xf>
    <xf numFmtId="3" fontId="2" fillId="53" borderId="28" xfId="0" applyNumberFormat="1" applyFont="1" applyFill="1" applyBorder="1" applyAlignment="1">
      <alignment horizontal="right" vertical="center"/>
    </xf>
    <xf numFmtId="0" fontId="3" fillId="0" borderId="0" xfId="0" applyFont="1" applyFill="1" applyAlignment="1">
      <alignment vertical="center" wrapText="1"/>
    </xf>
    <xf numFmtId="0" fontId="82" fillId="0" borderId="0" xfId="0" applyFont="1" applyAlignment="1">
      <alignment vertical="center"/>
    </xf>
    <xf numFmtId="0" fontId="81" fillId="0" borderId="0" xfId="609" applyFont="1" applyFill="1"/>
    <xf numFmtId="166" fontId="81" fillId="0" borderId="0" xfId="181" applyNumberFormat="1" applyFont="1"/>
    <xf numFmtId="0" fontId="81" fillId="0" borderId="0" xfId="609" applyFont="1"/>
    <xf numFmtId="0" fontId="14" fillId="0" borderId="0" xfId="15" applyNumberFormat="1" applyFont="1" applyFill="1"/>
    <xf numFmtId="0" fontId="14" fillId="0" borderId="0" xfId="15" applyNumberFormat="1" applyFont="1" applyFill="1" applyBorder="1"/>
    <xf numFmtId="0" fontId="14" fillId="0" borderId="0" xfId="609" applyFont="1" applyFill="1" applyBorder="1"/>
    <xf numFmtId="0" fontId="14" fillId="0" borderId="0" xfId="0" applyFont="1" applyAlignment="1">
      <alignment vertical="center" wrapText="1"/>
    </xf>
    <xf numFmtId="166" fontId="47" fillId="0" borderId="0" xfId="181" applyNumberFormat="1" applyFont="1" applyAlignment="1"/>
    <xf numFmtId="0" fontId="3" fillId="0" borderId="0" xfId="0" applyFont="1" applyAlignment="1">
      <alignment vertical="center" wrapText="1"/>
    </xf>
    <xf numFmtId="0" fontId="0" fillId="0" borderId="0" xfId="0" applyAlignment="1">
      <alignment wrapText="1"/>
    </xf>
    <xf numFmtId="0" fontId="2" fillId="0" borderId="0" xfId="0" applyFont="1" applyAlignment="1">
      <alignment vertical="center" wrapText="1"/>
    </xf>
    <xf numFmtId="0" fontId="14" fillId="0" borderId="0" xfId="0" applyFont="1" applyAlignment="1">
      <alignment vertical="center" wrapText="1"/>
    </xf>
    <xf numFmtId="0" fontId="0" fillId="0" borderId="0" xfId="0" applyAlignment="1"/>
    <xf numFmtId="0" fontId="12" fillId="0" borderId="0" xfId="0" applyFont="1" applyAlignment="1">
      <alignment vertical="center"/>
    </xf>
    <xf numFmtId="0" fontId="13" fillId="0" borderId="0" xfId="0" applyFont="1" applyAlignment="1">
      <alignment vertical="center"/>
    </xf>
    <xf numFmtId="0" fontId="13" fillId="0" borderId="0" xfId="0" applyFont="1" applyAlignment="1">
      <alignment horizontal="left" vertical="center"/>
    </xf>
    <xf numFmtId="37" fontId="14" fillId="0" borderId="30" xfId="3" applyFont="1" applyBorder="1"/>
    <xf numFmtId="37" fontId="14" fillId="0" borderId="30" xfId="3" applyFont="1" applyFill="1" applyBorder="1"/>
    <xf numFmtId="37" fontId="2" fillId="0" borderId="31" xfId="5" applyFont="1" applyFill="1" applyBorder="1"/>
    <xf numFmtId="37" fontId="14" fillId="0" borderId="32" xfId="3" applyFont="1" applyFill="1" applyBorder="1"/>
    <xf numFmtId="37" fontId="14" fillId="0" borderId="33" xfId="3" applyFont="1" applyFill="1" applyBorder="1"/>
    <xf numFmtId="37" fontId="17" fillId="36" borderId="30" xfId="3" applyFont="1" applyFill="1" applyBorder="1"/>
    <xf numFmtId="37" fontId="17" fillId="0" borderId="30" xfId="3" applyFont="1" applyFill="1" applyBorder="1"/>
    <xf numFmtId="37" fontId="14" fillId="0" borderId="34" xfId="3" applyFont="1" applyFill="1" applyBorder="1"/>
    <xf numFmtId="37" fontId="3" fillId="0" borderId="30" xfId="3" applyFont="1" applyFill="1" applyBorder="1"/>
    <xf numFmtId="37" fontId="17" fillId="0" borderId="34" xfId="609" applyNumberFormat="1" applyFont="1" applyBorder="1"/>
    <xf numFmtId="37" fontId="14" fillId="0" borderId="30" xfId="609" applyNumberFormat="1" applyFont="1" applyFill="1" applyBorder="1"/>
    <xf numFmtId="37" fontId="17" fillId="53" borderId="35" xfId="5" applyFont="1" applyFill="1" applyBorder="1"/>
    <xf numFmtId="0" fontId="9" fillId="0" borderId="36" xfId="0" applyFont="1" applyBorder="1"/>
    <xf numFmtId="0" fontId="9" fillId="0" borderId="30" xfId="0" applyFont="1" applyBorder="1"/>
    <xf numFmtId="3" fontId="3" fillId="0" borderId="30" xfId="0" applyNumberFormat="1" applyFont="1" applyBorder="1" applyAlignment="1">
      <alignment horizontal="right" vertical="center"/>
    </xf>
    <xf numFmtId="0" fontId="3" fillId="0" borderId="30" xfId="0" applyFont="1" applyBorder="1" applyAlignment="1">
      <alignment horizontal="right" vertical="center"/>
    </xf>
    <xf numFmtId="3" fontId="3" fillId="0" borderId="33" xfId="0" applyNumberFormat="1" applyFont="1" applyBorder="1" applyAlignment="1">
      <alignment horizontal="right" vertical="center"/>
    </xf>
    <xf numFmtId="0" fontId="3" fillId="0" borderId="33" xfId="0" applyFont="1" applyBorder="1" applyAlignment="1">
      <alignment horizontal="right" vertical="center"/>
    </xf>
    <xf numFmtId="173" fontId="3" fillId="0" borderId="30" xfId="0" applyNumberFormat="1" applyFont="1" applyBorder="1" applyAlignment="1">
      <alignment horizontal="right" vertical="center"/>
    </xf>
    <xf numFmtId="10" fontId="3" fillId="0" borderId="30" xfId="3802" applyNumberFormat="1" applyFont="1" applyBorder="1" applyAlignment="1">
      <alignment horizontal="right" vertical="center"/>
    </xf>
    <xf numFmtId="0" fontId="9" fillId="0" borderId="37" xfId="0" applyFont="1" applyBorder="1"/>
    <xf numFmtId="37" fontId="14" fillId="0" borderId="32" xfId="3" applyFont="1" applyBorder="1"/>
    <xf numFmtId="37" fontId="14" fillId="36" borderId="30" xfId="3" applyFont="1" applyFill="1" applyBorder="1"/>
    <xf numFmtId="37" fontId="14" fillId="36" borderId="33" xfId="3" applyFont="1" applyFill="1" applyBorder="1"/>
    <xf numFmtId="37" fontId="14" fillId="0" borderId="30" xfId="609" applyNumberFormat="1" applyFont="1" applyBorder="1"/>
    <xf numFmtId="0" fontId="9" fillId="0" borderId="30" xfId="0" applyFont="1" applyBorder="1" applyAlignment="1">
      <alignment vertical="center"/>
    </xf>
    <xf numFmtId="3" fontId="2" fillId="53" borderId="38" xfId="0" applyNumberFormat="1" applyFont="1" applyFill="1" applyBorder="1" applyAlignment="1">
      <alignment horizontal="right" vertical="center"/>
    </xf>
    <xf numFmtId="174" fontId="2" fillId="53" borderId="38" xfId="0" applyNumberFormat="1" applyFont="1" applyFill="1" applyBorder="1" applyAlignment="1">
      <alignment horizontal="right" vertical="center"/>
    </xf>
    <xf numFmtId="10" fontId="3" fillId="0" borderId="37" xfId="3802" applyNumberFormat="1" applyFont="1" applyBorder="1" applyAlignment="1">
      <alignment horizontal="right" vertical="center"/>
    </xf>
    <xf numFmtId="0" fontId="68" fillId="0" borderId="0" xfId="8" applyFont="1" applyAlignment="1"/>
    <xf numFmtId="0" fontId="8" fillId="0" borderId="0" xfId="0" applyFont="1" applyAlignment="1"/>
    <xf numFmtId="0" fontId="26" fillId="0" borderId="0" xfId="0" applyFont="1" applyAlignment="1"/>
    <xf numFmtId="0" fontId="1" fillId="0" borderId="0" xfId="0" applyFont="1" applyAlignment="1">
      <alignment vertical="center" wrapText="1"/>
    </xf>
    <xf numFmtId="0" fontId="3" fillId="0" borderId="0" xfId="0" applyFont="1" applyBorder="1" applyAlignment="1">
      <alignment horizontal="right" vertical="center"/>
    </xf>
    <xf numFmtId="0" fontId="76" fillId="0" borderId="0" xfId="0" applyFont="1" applyAlignment="1">
      <alignment vertical="center" wrapText="1"/>
    </xf>
    <xf numFmtId="175" fontId="0" fillId="0" borderId="0" xfId="3803" applyNumberFormat="1" applyFont="1"/>
    <xf numFmtId="0" fontId="83" fillId="0" borderId="0" xfId="0" applyFont="1"/>
    <xf numFmtId="0" fontId="85" fillId="0" borderId="0" xfId="0" applyFont="1"/>
    <xf numFmtId="0" fontId="17" fillId="0" borderId="0" xfId="0" applyFont="1" applyAlignment="1">
      <alignment vertical="center" wrapText="1"/>
    </xf>
    <xf numFmtId="0" fontId="88" fillId="0" borderId="0" xfId="0" applyFont="1" applyAlignment="1">
      <alignment horizontal="left" vertical="center"/>
    </xf>
    <xf numFmtId="3" fontId="89" fillId="0" borderId="0" xfId="0" applyNumberFormat="1" applyFont="1" applyAlignment="1">
      <alignment horizontal="center" vertical="center" wrapText="1"/>
    </xf>
    <xf numFmtId="0" fontId="90" fillId="0" borderId="0" xfId="0" applyFont="1" applyAlignment="1">
      <alignment horizontal="right"/>
    </xf>
    <xf numFmtId="0" fontId="89" fillId="0" borderId="0" xfId="0" applyFont="1" applyAlignment="1">
      <alignment horizontal="right" vertical="center"/>
    </xf>
    <xf numFmtId="0" fontId="80" fillId="0" borderId="0" xfId="0" applyFont="1"/>
    <xf numFmtId="0" fontId="89" fillId="54" borderId="39" xfId="0" applyFont="1" applyFill="1" applyBorder="1" applyAlignment="1">
      <alignment horizontal="center" vertical="center" wrapText="1"/>
    </xf>
    <xf numFmtId="3" fontId="89" fillId="54" borderId="40" xfId="0" quotePrefix="1" applyNumberFormat="1" applyFont="1" applyFill="1" applyBorder="1" applyAlignment="1">
      <alignment horizontal="center" vertical="center" wrapText="1"/>
    </xf>
    <xf numFmtId="3" fontId="89" fillId="54" borderId="41" xfId="0" quotePrefix="1" applyNumberFormat="1" applyFont="1" applyFill="1" applyBorder="1" applyAlignment="1">
      <alignment horizontal="center" vertical="center" wrapText="1"/>
    </xf>
    <xf numFmtId="3" fontId="89" fillId="54" borderId="42" xfId="0" quotePrefix="1" applyNumberFormat="1" applyFont="1" applyFill="1" applyBorder="1" applyAlignment="1">
      <alignment horizontal="center" vertical="center" wrapText="1"/>
    </xf>
    <xf numFmtId="3" fontId="89" fillId="54" borderId="43" xfId="0" quotePrefix="1" applyNumberFormat="1" applyFont="1" applyFill="1" applyBorder="1" applyAlignment="1">
      <alignment horizontal="center" vertical="center" wrapText="1"/>
    </xf>
    <xf numFmtId="0" fontId="91" fillId="0" borderId="44" xfId="0" applyFont="1" applyBorder="1" applyAlignment="1">
      <alignment vertical="top" wrapText="1"/>
    </xf>
    <xf numFmtId="3" fontId="92" fillId="0" borderId="45" xfId="0" applyNumberFormat="1" applyFont="1" applyBorder="1" applyAlignment="1">
      <alignment horizontal="right" vertical="top"/>
    </xf>
    <xf numFmtId="3" fontId="92" fillId="0" borderId="46" xfId="0" applyNumberFormat="1" applyFont="1" applyBorder="1" applyAlignment="1">
      <alignment horizontal="right" vertical="top"/>
    </xf>
    <xf numFmtId="3" fontId="92" fillId="0" borderId="47" xfId="0" applyNumberFormat="1" applyFont="1" applyBorder="1" applyAlignment="1">
      <alignment horizontal="right" vertical="top"/>
    </xf>
    <xf numFmtId="0" fontId="0" fillId="0" borderId="29" xfId="0" applyBorder="1"/>
    <xf numFmtId="0" fontId="91" fillId="0" borderId="48" xfId="0" applyFont="1" applyBorder="1" applyAlignment="1">
      <alignment vertical="top" wrapText="1"/>
    </xf>
    <xf numFmtId="3" fontId="92" fillId="0" borderId="18" xfId="0" applyNumberFormat="1" applyFont="1" applyBorder="1" applyAlignment="1">
      <alignment horizontal="center" vertical="top"/>
    </xf>
    <xf numFmtId="3" fontId="92" fillId="0" borderId="49" xfId="0" applyNumberFormat="1" applyFont="1" applyBorder="1" applyAlignment="1">
      <alignment horizontal="center" vertical="top"/>
    </xf>
    <xf numFmtId="3" fontId="92" fillId="0" borderId="50" xfId="0" applyNumberFormat="1" applyFont="1" applyBorder="1" applyAlignment="1">
      <alignment horizontal="center" vertical="top"/>
    </xf>
    <xf numFmtId="3" fontId="92" fillId="0" borderId="51" xfId="0" applyNumberFormat="1" applyFont="1" applyBorder="1" applyAlignment="1">
      <alignment horizontal="right" vertical="top"/>
    </xf>
    <xf numFmtId="0" fontId="92" fillId="0" borderId="52" xfId="21" applyFont="1" applyBorder="1" applyAlignment="1">
      <alignment vertical="top" wrapText="1"/>
    </xf>
    <xf numFmtId="3" fontId="92" fillId="0" borderId="18" xfId="0" applyNumberFormat="1" applyFont="1" applyBorder="1" applyAlignment="1">
      <alignment horizontal="right" vertical="top"/>
    </xf>
    <xf numFmtId="0" fontId="89" fillId="55" borderId="53" xfId="21" applyFont="1" applyFill="1" applyBorder="1" applyAlignment="1">
      <alignment vertical="top" wrapText="1"/>
    </xf>
    <xf numFmtId="3" fontId="92" fillId="55" borderId="54" xfId="0" applyNumberFormat="1" applyFont="1" applyFill="1" applyBorder="1" applyAlignment="1">
      <alignment horizontal="right" vertical="top"/>
    </xf>
    <xf numFmtId="3" fontId="92" fillId="55" borderId="55" xfId="0" applyNumberFormat="1" applyFont="1" applyFill="1" applyBorder="1" applyAlignment="1">
      <alignment horizontal="right" vertical="top"/>
    </xf>
    <xf numFmtId="3" fontId="92" fillId="55" borderId="56" xfId="0" applyNumberFormat="1" applyFont="1" applyFill="1" applyBorder="1" applyAlignment="1">
      <alignment horizontal="right" vertical="top"/>
    </xf>
    <xf numFmtId="0" fontId="89" fillId="0" borderId="57" xfId="21" applyFont="1" applyBorder="1" applyAlignment="1">
      <alignment vertical="top" wrapText="1"/>
    </xf>
    <xf numFmtId="3" fontId="92" fillId="0" borderId="57" xfId="0" applyNumberFormat="1" applyFont="1" applyBorder="1" applyAlignment="1">
      <alignment horizontal="right" vertical="top"/>
    </xf>
    <xf numFmtId="0" fontId="91" fillId="0" borderId="44" xfId="21" applyFont="1" applyBorder="1" applyAlignment="1">
      <alignment vertical="top" wrapText="1"/>
    </xf>
    <xf numFmtId="3" fontId="92" fillId="0" borderId="45" xfId="0" applyNumberFormat="1" applyFont="1" applyBorder="1" applyAlignment="1">
      <alignment horizontal="center" vertical="top"/>
    </xf>
    <xf numFmtId="3" fontId="92" fillId="0" borderId="46" xfId="0" applyNumberFormat="1" applyFont="1" applyBorder="1" applyAlignment="1">
      <alignment horizontal="center" vertical="top"/>
    </xf>
    <xf numFmtId="3" fontId="92" fillId="0" borderId="58" xfId="0" applyNumberFormat="1" applyFont="1" applyBorder="1" applyAlignment="1">
      <alignment horizontal="right" vertical="top"/>
    </xf>
    <xf numFmtId="0" fontId="92" fillId="0" borderId="59" xfId="21" applyFont="1" applyBorder="1" applyAlignment="1">
      <alignment vertical="top" wrapText="1"/>
    </xf>
    <xf numFmtId="0" fontId="92" fillId="0" borderId="60" xfId="21" applyFont="1" applyBorder="1" applyAlignment="1">
      <alignment vertical="top" wrapText="1"/>
    </xf>
    <xf numFmtId="0" fontId="92" fillId="0" borderId="52" xfId="218" applyFont="1" applyBorder="1" applyAlignment="1">
      <alignment vertical="center" wrapText="1"/>
    </xf>
    <xf numFmtId="0" fontId="92" fillId="0" borderId="61" xfId="21" applyFont="1" applyBorder="1" applyAlignment="1">
      <alignment vertical="top" wrapText="1"/>
    </xf>
    <xf numFmtId="0" fontId="89" fillId="54" borderId="62" xfId="0" applyFont="1" applyFill="1" applyBorder="1" applyAlignment="1">
      <alignment vertical="top" wrapText="1"/>
    </xf>
    <xf numFmtId="3" fontId="92" fillId="54" borderId="63" xfId="0" applyNumberFormat="1" applyFont="1" applyFill="1" applyBorder="1" applyAlignment="1">
      <alignment horizontal="right" vertical="top"/>
    </xf>
    <xf numFmtId="3" fontId="92" fillId="54" borderId="42" xfId="0" applyNumberFormat="1" applyFont="1" applyFill="1" applyBorder="1" applyAlignment="1">
      <alignment horizontal="right" vertical="top"/>
    </xf>
    <xf numFmtId="3" fontId="92" fillId="54" borderId="64" xfId="0" applyNumberFormat="1" applyFont="1" applyFill="1" applyBorder="1" applyAlignment="1">
      <alignment horizontal="right" vertical="top"/>
    </xf>
    <xf numFmtId="0" fontId="89" fillId="0" borderId="65" xfId="0" applyFont="1" applyBorder="1" applyAlignment="1">
      <alignment vertical="top" wrapText="1"/>
    </xf>
    <xf numFmtId="3" fontId="92" fillId="0" borderId="65" xfId="0" applyNumberFormat="1" applyFont="1" applyBorder="1" applyAlignment="1">
      <alignment horizontal="right" vertical="top"/>
    </xf>
    <xf numFmtId="0" fontId="91" fillId="0" borderId="66" xfId="0" applyFont="1" applyBorder="1" applyAlignment="1">
      <alignment vertical="top" wrapText="1"/>
    </xf>
    <xf numFmtId="3" fontId="92" fillId="0" borderId="67" xfId="0" applyNumberFormat="1" applyFont="1" applyBorder="1" applyAlignment="1">
      <alignment horizontal="center" vertical="top"/>
    </xf>
    <xf numFmtId="3" fontId="92" fillId="0" borderId="68" xfId="0" applyNumberFormat="1" applyFont="1" applyBorder="1" applyAlignment="1">
      <alignment horizontal="center" vertical="top"/>
    </xf>
    <xf numFmtId="3" fontId="92" fillId="0" borderId="69" xfId="0" applyNumberFormat="1" applyFont="1" applyBorder="1" applyAlignment="1">
      <alignment horizontal="right" vertical="top"/>
    </xf>
    <xf numFmtId="3" fontId="92" fillId="0" borderId="70" xfId="0" applyNumberFormat="1" applyFont="1" applyBorder="1" applyAlignment="1">
      <alignment horizontal="center" vertical="top"/>
    </xf>
    <xf numFmtId="3" fontId="92" fillId="0" borderId="71" xfId="0" applyNumberFormat="1" applyFont="1" applyBorder="1" applyAlignment="1">
      <alignment horizontal="center" vertical="top"/>
    </xf>
    <xf numFmtId="3" fontId="92" fillId="0" borderId="72" xfId="0" applyNumberFormat="1" applyFont="1" applyBorder="1" applyAlignment="1">
      <alignment horizontal="right" vertical="top"/>
    </xf>
    <xf numFmtId="0" fontId="92" fillId="0" borderId="73" xfId="21" applyFont="1" applyBorder="1" applyAlignment="1">
      <alignment vertical="top"/>
    </xf>
    <xf numFmtId="0" fontId="89" fillId="55" borderId="53" xfId="0" applyFont="1" applyFill="1" applyBorder="1" applyAlignment="1">
      <alignment vertical="top" wrapText="1"/>
    </xf>
    <xf numFmtId="3" fontId="92" fillId="55" borderId="74" xfId="0" applyNumberFormat="1" applyFont="1" applyFill="1" applyBorder="1" applyAlignment="1">
      <alignment horizontal="right" vertical="top"/>
    </xf>
    <xf numFmtId="0" fontId="0" fillId="0" borderId="65" xfId="0" applyBorder="1"/>
    <xf numFmtId="3" fontId="92" fillId="0" borderId="63" xfId="0" applyNumberFormat="1" applyFont="1" applyBorder="1" applyAlignment="1">
      <alignment horizontal="center" vertical="top"/>
    </xf>
    <xf numFmtId="3" fontId="92" fillId="0" borderId="43" xfId="0" applyNumberFormat="1" applyFont="1" applyBorder="1" applyAlignment="1">
      <alignment horizontal="center" vertical="top"/>
    </xf>
    <xf numFmtId="3" fontId="92" fillId="0" borderId="64" xfId="0" applyNumberFormat="1" applyFont="1" applyBorder="1" applyAlignment="1">
      <alignment horizontal="right" vertical="top"/>
    </xf>
    <xf numFmtId="0" fontId="91" fillId="0" borderId="73" xfId="0" applyFont="1" applyBorder="1" applyAlignment="1">
      <alignment vertical="top" wrapText="1"/>
    </xf>
    <xf numFmtId="3" fontId="92" fillId="0" borderId="75" xfId="0" applyNumberFormat="1" applyFont="1" applyBorder="1" applyAlignment="1">
      <alignment horizontal="center" vertical="top"/>
    </xf>
    <xf numFmtId="3" fontId="92" fillId="0" borderId="76" xfId="0" applyNumberFormat="1" applyFont="1" applyBorder="1" applyAlignment="1">
      <alignment horizontal="center" vertical="top"/>
    </xf>
    <xf numFmtId="0" fontId="92" fillId="0" borderId="60" xfId="21" applyFont="1" applyBorder="1" applyAlignment="1">
      <alignment vertical="top"/>
    </xf>
    <xf numFmtId="0" fontId="92" fillId="0" borderId="77" xfId="21" applyFont="1" applyBorder="1" applyAlignment="1">
      <alignment vertical="top"/>
    </xf>
    <xf numFmtId="0" fontId="89" fillId="54" borderId="78" xfId="0" applyFont="1" applyFill="1" applyBorder="1" applyAlignment="1">
      <alignment vertical="top" wrapText="1"/>
    </xf>
    <xf numFmtId="3" fontId="92" fillId="54" borderId="43" xfId="0" applyNumberFormat="1" applyFont="1" applyFill="1" applyBorder="1" applyAlignment="1">
      <alignment horizontal="right" vertical="top"/>
    </xf>
    <xf numFmtId="0" fontId="89" fillId="0" borderId="0" xfId="0" applyFont="1" applyAlignment="1">
      <alignment vertical="top" wrapText="1"/>
    </xf>
    <xf numFmtId="3" fontId="92" fillId="0" borderId="0" xfId="0" applyNumberFormat="1" applyFont="1" applyAlignment="1">
      <alignment horizontal="right" vertical="top"/>
    </xf>
    <xf numFmtId="3" fontId="92" fillId="0" borderId="40" xfId="0" applyNumberFormat="1" applyFont="1" applyBorder="1" applyAlignment="1">
      <alignment horizontal="center" vertical="top"/>
    </xf>
    <xf numFmtId="3" fontId="92" fillId="0" borderId="41" xfId="0" applyNumberFormat="1" applyFont="1" applyBorder="1" applyAlignment="1">
      <alignment horizontal="center" vertical="top"/>
    </xf>
    <xf numFmtId="0" fontId="91" fillId="0" borderId="59" xfId="0" applyFont="1" applyBorder="1" applyAlignment="1">
      <alignment vertical="top" wrapText="1"/>
    </xf>
    <xf numFmtId="3" fontId="92" fillId="0" borderId="79" xfId="0" applyNumberFormat="1" applyFont="1" applyBorder="1" applyAlignment="1">
      <alignment horizontal="center" vertical="top"/>
    </xf>
    <xf numFmtId="0" fontId="92" fillId="0" borderId="60" xfId="0" applyFont="1" applyBorder="1" applyAlignment="1">
      <alignment vertical="top" wrapText="1"/>
    </xf>
    <xf numFmtId="0" fontId="92" fillId="0" borderId="59" xfId="0" applyFont="1" applyBorder="1" applyAlignment="1">
      <alignment vertical="top" wrapText="1"/>
    </xf>
    <xf numFmtId="0" fontId="92" fillId="0" borderId="52" xfId="0" applyFont="1" applyBorder="1" applyAlignment="1">
      <alignment vertical="top" wrapText="1"/>
    </xf>
    <xf numFmtId="0" fontId="92" fillId="0" borderId="59" xfId="21" applyFont="1" applyBorder="1" applyAlignment="1">
      <alignment vertical="top"/>
    </xf>
    <xf numFmtId="3" fontId="92" fillId="55" borderId="80" xfId="0" applyNumberFormat="1" applyFont="1" applyFill="1" applyBorder="1" applyAlignment="1">
      <alignment horizontal="right" vertical="top"/>
    </xf>
    <xf numFmtId="0" fontId="91" fillId="0" borderId="39" xfId="0" applyFont="1" applyBorder="1" applyAlignment="1">
      <alignment vertical="top" wrapText="1"/>
    </xf>
    <xf numFmtId="0" fontId="92" fillId="0" borderId="81" xfId="0" applyFont="1" applyBorder="1" applyAlignment="1">
      <alignment vertical="top" wrapText="1"/>
    </xf>
    <xf numFmtId="0" fontId="93" fillId="55" borderId="53" xfId="21" applyFont="1" applyFill="1" applyBorder="1" applyAlignment="1">
      <alignment horizontal="left"/>
    </xf>
    <xf numFmtId="0" fontId="89" fillId="0" borderId="57" xfId="0" applyFont="1" applyBorder="1" applyAlignment="1">
      <alignment vertical="top" wrapText="1"/>
    </xf>
    <xf numFmtId="3" fontId="92" fillId="0" borderId="57" xfId="0" applyNumberFormat="1" applyFont="1" applyBorder="1" applyAlignment="1">
      <alignment horizontal="center" vertical="top"/>
    </xf>
    <xf numFmtId="0" fontId="91" fillId="0" borderId="82" xfId="0" applyFont="1" applyBorder="1" applyAlignment="1">
      <alignment vertical="top" wrapText="1"/>
    </xf>
    <xf numFmtId="3" fontId="92" fillId="0" borderId="45" xfId="0" applyNumberFormat="1" applyFont="1" applyBorder="1" applyAlignment="1">
      <alignment vertical="top"/>
    </xf>
    <xf numFmtId="3" fontId="92" fillId="0" borderId="83" xfId="0" applyNumberFormat="1" applyFont="1" applyBorder="1" applyAlignment="1">
      <alignment vertical="top"/>
    </xf>
    <xf numFmtId="0" fontId="91" fillId="0" borderId="52" xfId="21" applyFont="1" applyBorder="1" applyAlignment="1">
      <alignment vertical="top"/>
    </xf>
    <xf numFmtId="3" fontId="92" fillId="0" borderId="18" xfId="0" applyNumberFormat="1" applyFont="1" applyBorder="1" applyAlignment="1">
      <alignment vertical="top"/>
    </xf>
    <xf numFmtId="3" fontId="92" fillId="0" borderId="79" xfId="0" applyNumberFormat="1" applyFont="1" applyBorder="1" applyAlignment="1">
      <alignment vertical="top"/>
    </xf>
    <xf numFmtId="0" fontId="89" fillId="0" borderId="52" xfId="21" applyFont="1" applyBorder="1" applyAlignment="1">
      <alignment vertical="top" wrapText="1"/>
    </xf>
    <xf numFmtId="0" fontId="93" fillId="55" borderId="84" xfId="21" applyFont="1" applyFill="1" applyBorder="1" applyAlignment="1">
      <alignment horizontal="left"/>
    </xf>
    <xf numFmtId="0" fontId="91" fillId="0" borderId="52" xfId="0" applyFont="1" applyBorder="1" applyAlignment="1">
      <alignment vertical="top" wrapText="1"/>
    </xf>
    <xf numFmtId="0" fontId="80" fillId="0" borderId="52" xfId="0" applyFont="1" applyBorder="1"/>
    <xf numFmtId="0" fontId="94" fillId="0" borderId="52" xfId="21" applyFont="1" applyBorder="1" applyAlignment="1">
      <alignment horizontal="left"/>
    </xf>
    <xf numFmtId="0" fontId="92" fillId="0" borderId="85" xfId="0" applyFont="1" applyBorder="1" applyAlignment="1">
      <alignment vertical="top" wrapText="1"/>
    </xf>
    <xf numFmtId="0" fontId="92" fillId="0" borderId="60" xfId="0" quotePrefix="1" applyFont="1" applyBorder="1" applyAlignment="1">
      <alignment vertical="center"/>
    </xf>
    <xf numFmtId="0" fontId="92" fillId="0" borderId="60" xfId="13" applyFont="1" applyBorder="1" applyAlignment="1">
      <alignment vertical="center"/>
    </xf>
    <xf numFmtId="0" fontId="92" fillId="0" borderId="85" xfId="21" applyFont="1" applyBorder="1" applyAlignment="1">
      <alignment vertical="top"/>
    </xf>
    <xf numFmtId="0" fontId="92" fillId="0" borderId="48" xfId="21" applyFont="1" applyBorder="1" applyAlignment="1">
      <alignment vertical="top"/>
    </xf>
    <xf numFmtId="0" fontId="92" fillId="0" borderId="52" xfId="0" quotePrefix="1" applyFont="1" applyBorder="1" applyAlignment="1">
      <alignment vertical="center"/>
    </xf>
    <xf numFmtId="0" fontId="92" fillId="0" borderId="52" xfId="21" applyFont="1" applyBorder="1" applyAlignment="1">
      <alignment vertical="top"/>
    </xf>
    <xf numFmtId="0" fontId="92" fillId="0" borderId="81" xfId="21" applyFont="1" applyBorder="1" applyAlignment="1">
      <alignment vertical="top"/>
    </xf>
    <xf numFmtId="0" fontId="92" fillId="0" borderId="81" xfId="0" quotePrefix="1" applyFont="1" applyBorder="1" applyAlignment="1">
      <alignment vertical="center"/>
    </xf>
    <xf numFmtId="0" fontId="92" fillId="0" borderId="60" xfId="13" applyFont="1" applyBorder="1" applyAlignment="1">
      <alignment vertical="center" wrapText="1"/>
    </xf>
    <xf numFmtId="0" fontId="92" fillId="0" borderId="73" xfId="0" applyFont="1" applyBorder="1" applyAlignment="1">
      <alignment vertical="top" wrapText="1"/>
    </xf>
    <xf numFmtId="0" fontId="92" fillId="0" borderId="57" xfId="0" applyFont="1" applyBorder="1" applyAlignment="1">
      <alignment vertical="top" wrapText="1"/>
    </xf>
    <xf numFmtId="4" fontId="89" fillId="0" borderId="78" xfId="0" applyNumberFormat="1" applyFont="1" applyBorder="1" applyAlignment="1">
      <alignment vertical="top"/>
    </xf>
    <xf numFmtId="3" fontId="89" fillId="0" borderId="63" xfId="0" applyNumberFormat="1" applyFont="1" applyBorder="1" applyAlignment="1">
      <alignment vertical="top"/>
    </xf>
    <xf numFmtId="176" fontId="3" fillId="0" borderId="0" xfId="0" applyNumberFormat="1" applyFont="1"/>
    <xf numFmtId="176" fontId="5" fillId="0" borderId="0" xfId="0" applyNumberFormat="1" applyFont="1" applyAlignment="1">
      <alignment vertical="center" wrapText="1"/>
    </xf>
    <xf numFmtId="176" fontId="6" fillId="0" borderId="0" xfId="1" applyNumberFormat="1" applyAlignment="1">
      <alignment vertical="center" wrapText="1"/>
    </xf>
    <xf numFmtId="176" fontId="2" fillId="2" borderId="2" xfId="0" quotePrefix="1" applyNumberFormat="1" applyFont="1" applyFill="1" applyBorder="1" applyAlignment="1">
      <alignment horizontal="right"/>
    </xf>
    <xf numFmtId="176" fontId="3" fillId="0" borderId="0" xfId="0" applyNumberFormat="1" applyFont="1" applyFill="1"/>
    <xf numFmtId="176" fontId="2" fillId="2" borderId="3" xfId="0" applyNumberFormat="1" applyFont="1" applyFill="1" applyBorder="1"/>
    <xf numFmtId="176" fontId="2" fillId="0" borderId="0" xfId="0" applyNumberFormat="1" applyFont="1" applyFill="1" applyBorder="1"/>
    <xf numFmtId="176" fontId="2" fillId="2" borderId="1" xfId="0" applyNumberFormat="1" applyFont="1" applyFill="1" applyBorder="1"/>
    <xf numFmtId="176" fontId="3" fillId="0" borderId="0" xfId="0" applyNumberFormat="1" applyFont="1" applyFill="1" applyBorder="1"/>
    <xf numFmtId="176" fontId="0" fillId="0" borderId="0" xfId="0" applyNumberFormat="1" applyAlignment="1">
      <alignment wrapText="1"/>
    </xf>
    <xf numFmtId="176" fontId="25" fillId="0" borderId="0" xfId="0" applyNumberFormat="1" applyFont="1"/>
    <xf numFmtId="176" fontId="0" fillId="0" borderId="0" xfId="0" applyNumberFormat="1"/>
    <xf numFmtId="175" fontId="9" fillId="0" borderId="0" xfId="3803" applyNumberFormat="1" applyFont="1"/>
    <xf numFmtId="0" fontId="98" fillId="0" borderId="0" xfId="0" applyFont="1" applyFill="1" applyAlignment="1">
      <alignment horizontal="left" vertical="center" wrapText="1"/>
    </xf>
    <xf numFmtId="0" fontId="7" fillId="0" borderId="0" xfId="0" applyFont="1" applyAlignment="1">
      <alignment horizontal="right" vertical="center"/>
    </xf>
    <xf numFmtId="0" fontId="99" fillId="0" borderId="0" xfId="0" applyFont="1" applyAlignment="1">
      <alignment horizontal="left" vertical="center" wrapText="1" indent="2"/>
    </xf>
    <xf numFmtId="3" fontId="92" fillId="0" borderId="18" xfId="0" applyNumberFormat="1" applyFont="1" applyFill="1" applyBorder="1" applyAlignment="1">
      <alignment horizontal="right" vertical="top"/>
    </xf>
    <xf numFmtId="3" fontId="92" fillId="0" borderId="100" xfId="0" applyNumberFormat="1" applyFont="1" applyBorder="1" applyAlignment="1">
      <alignment horizontal="center" vertical="top"/>
    </xf>
    <xf numFmtId="0" fontId="0" fillId="0" borderId="57" xfId="0" applyBorder="1"/>
    <xf numFmtId="0" fontId="91" fillId="0" borderId="61" xfId="0" applyFont="1" applyBorder="1" applyAlignment="1">
      <alignment vertical="top" wrapText="1"/>
    </xf>
    <xf numFmtId="3" fontId="92" fillId="0" borderId="75" xfId="0" applyNumberFormat="1" applyFont="1" applyBorder="1" applyAlignment="1">
      <alignment horizontal="right" vertical="top"/>
    </xf>
    <xf numFmtId="3" fontId="92" fillId="0" borderId="100" xfId="0" applyNumberFormat="1" applyFont="1" applyBorder="1" applyAlignment="1">
      <alignment horizontal="right" vertical="top"/>
    </xf>
    <xf numFmtId="0" fontId="89" fillId="0" borderId="57" xfId="0" applyFont="1" applyFill="1" applyBorder="1" applyAlignment="1">
      <alignment vertical="top" wrapText="1"/>
    </xf>
    <xf numFmtId="3" fontId="92" fillId="0" borderId="57" xfId="0" applyNumberFormat="1" applyFont="1" applyFill="1" applyBorder="1" applyAlignment="1">
      <alignment horizontal="right" vertical="top"/>
    </xf>
    <xf numFmtId="3" fontId="92" fillId="0" borderId="88" xfId="0" applyNumberFormat="1" applyFont="1" applyBorder="1" applyAlignment="1">
      <alignment horizontal="center" vertical="top"/>
    </xf>
    <xf numFmtId="3" fontId="92" fillId="0" borderId="89" xfId="0" applyNumberFormat="1" applyFont="1" applyBorder="1" applyAlignment="1">
      <alignment horizontal="center" vertical="top"/>
    </xf>
    <xf numFmtId="3" fontId="0" fillId="0" borderId="57" xfId="0" applyNumberFormat="1" applyBorder="1"/>
    <xf numFmtId="0" fontId="0" fillId="0" borderId="0" xfId="0" applyAlignment="1">
      <alignment wrapText="1"/>
    </xf>
    <xf numFmtId="176" fontId="2" fillId="2" borderId="0" xfId="0" quotePrefix="1" applyNumberFormat="1" applyFont="1" applyFill="1" applyAlignment="1">
      <alignment horizontal="right"/>
    </xf>
    <xf numFmtId="176" fontId="2" fillId="2" borderId="101" xfId="0" applyNumberFormat="1" applyFont="1" applyFill="1" applyBorder="1"/>
    <xf numFmtId="0" fontId="8" fillId="0" borderId="0" xfId="0" applyFont="1" applyAlignment="1">
      <alignment wrapText="1"/>
    </xf>
    <xf numFmtId="0" fontId="0" fillId="0" borderId="0" xfId="0" applyAlignment="1">
      <alignment wrapText="1"/>
    </xf>
    <xf numFmtId="0" fontId="1" fillId="0" borderId="0" xfId="0" applyFont="1" applyAlignment="1">
      <alignment vertical="center" wrapText="1"/>
    </xf>
    <xf numFmtId="0" fontId="100" fillId="0" borderId="0" xfId="8" applyFont="1" applyAlignment="1"/>
    <xf numFmtId="0" fontId="95" fillId="0" borderId="0" xfId="0" applyFont="1" applyFill="1" applyAlignment="1"/>
    <xf numFmtId="0" fontId="80" fillId="0" borderId="0" xfId="0" applyFont="1" applyFill="1" applyAlignment="1"/>
    <xf numFmtId="0" fontId="89" fillId="0" borderId="0" xfId="14" applyFont="1" applyFill="1" applyAlignment="1">
      <alignment horizontal="right" vertical="top"/>
    </xf>
    <xf numFmtId="0" fontId="95" fillId="0" borderId="0" xfId="0" applyFont="1" applyFill="1" applyAlignment="1">
      <alignment horizontal="right"/>
    </xf>
    <xf numFmtId="0" fontId="89" fillId="0" borderId="0" xfId="0" applyFont="1" applyFill="1" applyAlignment="1">
      <alignment horizontal="right" vertical="center"/>
    </xf>
    <xf numFmtId="0" fontId="80" fillId="0" borderId="0" xfId="0" applyFont="1" applyFill="1" applyAlignment="1">
      <alignment horizontal="center" vertical="center"/>
    </xf>
    <xf numFmtId="0" fontId="89" fillId="0" borderId="86" xfId="0" applyFont="1" applyFill="1" applyBorder="1" applyAlignment="1">
      <alignment horizontal="left" vertical="top"/>
    </xf>
    <xf numFmtId="3" fontId="89" fillId="0" borderId="63" xfId="0" applyNumberFormat="1" applyFont="1" applyFill="1" applyBorder="1" applyAlignment="1">
      <alignment horizontal="center" vertical="center" wrapText="1"/>
    </xf>
    <xf numFmtId="3" fontId="89" fillId="0" borderId="43" xfId="0" quotePrefix="1" applyNumberFormat="1" applyFont="1" applyFill="1" applyBorder="1" applyAlignment="1">
      <alignment horizontal="center" vertical="center" wrapText="1"/>
    </xf>
    <xf numFmtId="0" fontId="89" fillId="0" borderId="59" xfId="14" applyFont="1" applyFill="1" applyBorder="1" applyAlignment="1">
      <alignment vertical="top"/>
    </xf>
    <xf numFmtId="3" fontId="92" fillId="0" borderId="70" xfId="0" applyNumberFormat="1" applyFont="1" applyFill="1" applyBorder="1" applyAlignment="1">
      <alignment horizontal="right" vertical="top"/>
    </xf>
    <xf numFmtId="3" fontId="92" fillId="0" borderId="71" xfId="0" applyNumberFormat="1" applyFont="1" applyFill="1" applyBorder="1" applyAlignment="1">
      <alignment horizontal="right" vertical="top"/>
    </xf>
    <xf numFmtId="3" fontId="92" fillId="0" borderId="87" xfId="0" applyNumberFormat="1" applyFont="1" applyFill="1" applyBorder="1" applyAlignment="1">
      <alignment horizontal="right" vertical="top"/>
    </xf>
    <xf numFmtId="0" fontId="92" fillId="0" borderId="52" xfId="15" applyNumberFormat="1" applyFont="1" applyFill="1" applyBorder="1" applyAlignment="1">
      <alignment horizontal="left" vertical="top"/>
    </xf>
    <xf numFmtId="3" fontId="92" fillId="0" borderId="49" xfId="0" applyNumberFormat="1" applyFont="1" applyFill="1" applyBorder="1" applyAlignment="1">
      <alignment horizontal="right" vertical="top"/>
    </xf>
    <xf numFmtId="3" fontId="92" fillId="0" borderId="88" xfId="0" applyNumberFormat="1" applyFont="1" applyFill="1" applyBorder="1" applyAlignment="1">
      <alignment horizontal="right" vertical="top"/>
    </xf>
    <xf numFmtId="3" fontId="92" fillId="0" borderId="89" xfId="0" applyNumberFormat="1" applyFont="1" applyFill="1" applyBorder="1" applyAlignment="1">
      <alignment horizontal="right" vertical="top"/>
    </xf>
    <xf numFmtId="0" fontId="92" fillId="0" borderId="73" xfId="15" applyNumberFormat="1" applyFont="1" applyFill="1" applyBorder="1" applyAlignment="1">
      <alignment horizontal="left" vertical="top"/>
    </xf>
    <xf numFmtId="0" fontId="89" fillId="0" borderId="59" xfId="15" applyNumberFormat="1" applyFont="1" applyFill="1" applyBorder="1" applyAlignment="1">
      <alignment vertical="top"/>
    </xf>
    <xf numFmtId="0" fontId="89" fillId="0" borderId="52" xfId="14" applyFont="1" applyFill="1" applyBorder="1" applyAlignment="1">
      <alignment vertical="top"/>
    </xf>
    <xf numFmtId="0" fontId="14" fillId="0" borderId="59" xfId="15" applyNumberFormat="1" applyFill="1" applyBorder="1" applyAlignment="1">
      <alignment vertical="top"/>
    </xf>
    <xf numFmtId="0" fontId="14" fillId="0" borderId="90" xfId="15" applyNumberFormat="1" applyFill="1" applyBorder="1" applyAlignment="1">
      <alignment vertical="top"/>
    </xf>
    <xf numFmtId="0" fontId="89" fillId="0" borderId="91" xfId="15" applyNumberFormat="1" applyFont="1" applyFill="1" applyBorder="1" applyAlignment="1">
      <alignment vertical="top"/>
    </xf>
    <xf numFmtId="3" fontId="89" fillId="0" borderId="74" xfId="0" applyNumberFormat="1" applyFont="1" applyFill="1" applyBorder="1" applyAlignment="1">
      <alignment horizontal="right" vertical="top"/>
    </xf>
    <xf numFmtId="0" fontId="89" fillId="0" borderId="62" xfId="0" applyFont="1" applyFill="1" applyBorder="1" applyAlignment="1">
      <alignment horizontal="center" vertical="center"/>
    </xf>
    <xf numFmtId="3" fontId="89" fillId="0" borderId="92" xfId="0" quotePrefix="1" applyNumberFormat="1" applyFont="1" applyFill="1" applyBorder="1" applyAlignment="1">
      <alignment horizontal="center" vertical="center" wrapText="1"/>
    </xf>
    <xf numFmtId="0" fontId="92" fillId="0" borderId="65" xfId="0" applyFont="1" applyFill="1" applyBorder="1" applyAlignment="1">
      <alignment vertical="top"/>
    </xf>
    <xf numFmtId="3" fontId="97" fillId="0" borderId="65" xfId="0" applyNumberFormat="1" applyFont="1" applyFill="1" applyBorder="1" applyAlignment="1">
      <alignment horizontal="right" vertical="top"/>
    </xf>
    <xf numFmtId="0" fontId="89" fillId="0" borderId="82" xfId="15" applyNumberFormat="1" applyFont="1" applyFill="1" applyBorder="1" applyAlignment="1">
      <alignment horizontal="left" vertical="top"/>
    </xf>
    <xf numFmtId="3" fontId="92" fillId="0" borderId="45" xfId="0" applyNumberFormat="1" applyFont="1" applyFill="1" applyBorder="1" applyAlignment="1">
      <alignment horizontal="center" vertical="top"/>
    </xf>
    <xf numFmtId="3" fontId="92" fillId="0" borderId="46" xfId="0" applyNumberFormat="1" applyFont="1" applyFill="1" applyBorder="1" applyAlignment="1">
      <alignment horizontal="center" vertical="top"/>
    </xf>
    <xf numFmtId="0" fontId="91" fillId="0" borderId="73" xfId="15" applyNumberFormat="1" applyFont="1" applyFill="1" applyBorder="1" applyAlignment="1">
      <alignment horizontal="left" vertical="top"/>
    </xf>
    <xf numFmtId="0" fontId="92" fillId="0" borderId="60" xfId="15" applyNumberFormat="1" applyFont="1" applyFill="1" applyBorder="1" applyAlignment="1">
      <alignment horizontal="left" vertical="top"/>
    </xf>
    <xf numFmtId="0" fontId="92" fillId="0" borderId="48" xfId="15" applyNumberFormat="1" applyFont="1" applyFill="1" applyBorder="1" applyAlignment="1">
      <alignment horizontal="left" vertical="top"/>
    </xf>
    <xf numFmtId="0" fontId="97" fillId="0" borderId="0" xfId="0" applyFont="1" applyFill="1" applyAlignment="1">
      <alignment horizontal="right"/>
    </xf>
    <xf numFmtId="0" fontId="92" fillId="0" borderId="59" xfId="15" applyNumberFormat="1" applyFont="1" applyFill="1" applyBorder="1" applyAlignment="1">
      <alignment horizontal="left" vertical="top"/>
    </xf>
    <xf numFmtId="3" fontId="92" fillId="0" borderId="93" xfId="0" applyNumberFormat="1" applyFont="1" applyFill="1" applyBorder="1" applyAlignment="1">
      <alignment horizontal="right" vertical="top"/>
    </xf>
    <xf numFmtId="0" fontId="89" fillId="0" borderId="91" xfId="15" applyNumberFormat="1" applyFont="1" applyFill="1" applyBorder="1" applyAlignment="1">
      <alignment horizontal="left" vertical="top"/>
    </xf>
    <xf numFmtId="0" fontId="89" fillId="0" borderId="65" xfId="15" applyNumberFormat="1" applyFont="1" applyFill="1" applyBorder="1" applyAlignment="1">
      <alignment horizontal="left" vertical="top"/>
    </xf>
    <xf numFmtId="3" fontId="89" fillId="0" borderId="94" xfId="0" applyNumberFormat="1" applyFont="1" applyFill="1" applyBorder="1" applyAlignment="1">
      <alignment horizontal="right" vertical="top"/>
    </xf>
    <xf numFmtId="0" fontId="91" fillId="0" borderId="86" xfId="15" applyNumberFormat="1" applyFont="1" applyFill="1" applyBorder="1" applyAlignment="1">
      <alignment horizontal="left" vertical="top"/>
    </xf>
    <xf numFmtId="0" fontId="89" fillId="0" borderId="78" xfId="15" applyNumberFormat="1" applyFont="1" applyFill="1" applyBorder="1" applyAlignment="1">
      <alignment horizontal="left" vertical="top"/>
    </xf>
    <xf numFmtId="3" fontId="89" fillId="0" borderId="63" xfId="0" applyNumberFormat="1" applyFont="1" applyFill="1" applyBorder="1" applyAlignment="1">
      <alignment horizontal="right" vertical="top"/>
    </xf>
    <xf numFmtId="0" fontId="89" fillId="0" borderId="57" xfId="15" applyNumberFormat="1" applyFont="1" applyFill="1" applyBorder="1" applyAlignment="1">
      <alignment horizontal="left" vertical="top"/>
    </xf>
    <xf numFmtId="3" fontId="89" fillId="0" borderId="57" xfId="0" applyNumberFormat="1" applyFont="1" applyFill="1" applyBorder="1" applyAlignment="1">
      <alignment horizontal="right" vertical="top"/>
    </xf>
    <xf numFmtId="3" fontId="92" fillId="0" borderId="75" xfId="0" applyNumberFormat="1" applyFont="1" applyFill="1" applyBorder="1" applyAlignment="1">
      <alignment horizontal="center" vertical="top"/>
    </xf>
    <xf numFmtId="3" fontId="92" fillId="0" borderId="76" xfId="0" applyNumberFormat="1" applyFont="1" applyFill="1" applyBorder="1" applyAlignment="1">
      <alignment horizontal="center" vertical="top"/>
    </xf>
    <xf numFmtId="0" fontId="91" fillId="0" borderId="82" xfId="15" applyNumberFormat="1" applyFont="1" applyFill="1" applyBorder="1" applyAlignment="1">
      <alignment horizontal="left" vertical="top"/>
    </xf>
    <xf numFmtId="3" fontId="92" fillId="0" borderId="40" xfId="0" applyNumberFormat="1" applyFont="1" applyFill="1" applyBorder="1" applyAlignment="1">
      <alignment horizontal="center" vertical="top"/>
    </xf>
    <xf numFmtId="3" fontId="92" fillId="0" borderId="41" xfId="0" applyNumberFormat="1" applyFont="1" applyFill="1" applyBorder="1" applyAlignment="1">
      <alignment horizontal="center" vertical="top"/>
    </xf>
    <xf numFmtId="3" fontId="92" fillId="0" borderId="92" xfId="0" applyNumberFormat="1" applyFont="1" applyFill="1" applyBorder="1" applyAlignment="1">
      <alignment horizontal="center" vertical="top"/>
    </xf>
    <xf numFmtId="3" fontId="92" fillId="0" borderId="18" xfId="0" applyNumberFormat="1" applyFont="1" applyFill="1" applyBorder="1" applyAlignment="1">
      <alignment horizontal="center" vertical="top"/>
    </xf>
    <xf numFmtId="3" fontId="92" fillId="0" borderId="79" xfId="0" applyNumberFormat="1" applyFont="1" applyFill="1" applyBorder="1" applyAlignment="1">
      <alignment horizontal="center" vertical="top"/>
    </xf>
    <xf numFmtId="3" fontId="92" fillId="0" borderId="49" xfId="0" applyNumberFormat="1" applyFont="1" applyFill="1" applyBorder="1" applyAlignment="1">
      <alignment horizontal="center" vertical="top"/>
    </xf>
    <xf numFmtId="3" fontId="92" fillId="0" borderId="83" xfId="0" applyNumberFormat="1" applyFont="1" applyFill="1" applyBorder="1" applyAlignment="1">
      <alignment horizontal="center" vertical="top"/>
    </xf>
    <xf numFmtId="3" fontId="89" fillId="0" borderId="55" xfId="0" applyNumberFormat="1" applyFont="1" applyFill="1" applyBorder="1" applyAlignment="1">
      <alignment horizontal="right" vertical="top"/>
    </xf>
    <xf numFmtId="0" fontId="80" fillId="0" borderId="0" xfId="0" applyFont="1" applyFill="1" applyBorder="1" applyAlignment="1"/>
    <xf numFmtId="0" fontId="91" fillId="0" borderId="57" xfId="0" applyFont="1" applyFill="1" applyBorder="1" applyAlignment="1">
      <alignment vertical="top"/>
    </xf>
    <xf numFmtId="3" fontId="92" fillId="0" borderId="57" xfId="0" applyNumberFormat="1" applyFont="1" applyFill="1" applyBorder="1" applyAlignment="1">
      <alignment vertical="top"/>
    </xf>
    <xf numFmtId="0" fontId="80" fillId="0" borderId="57" xfId="0" applyFont="1" applyFill="1" applyBorder="1" applyAlignment="1"/>
    <xf numFmtId="3" fontId="92" fillId="0" borderId="45" xfId="0" applyNumberFormat="1" applyFont="1" applyFill="1" applyBorder="1" applyAlignment="1">
      <alignment horizontal="right" vertical="top"/>
    </xf>
    <xf numFmtId="3" fontId="92" fillId="0" borderId="83" xfId="0" applyNumberFormat="1" applyFont="1" applyFill="1" applyBorder="1" applyAlignment="1">
      <alignment horizontal="right" vertical="top"/>
    </xf>
    <xf numFmtId="3" fontId="92" fillId="0" borderId="46" xfId="0" applyNumberFormat="1" applyFont="1" applyFill="1" applyBorder="1" applyAlignment="1">
      <alignment horizontal="right" vertical="top"/>
    </xf>
    <xf numFmtId="0" fontId="92" fillId="0" borderId="60" xfId="0" applyFont="1" applyFill="1" applyBorder="1" applyAlignment="1">
      <alignment horizontal="left" vertical="center"/>
    </xf>
    <xf numFmtId="0" fontId="92" fillId="0" borderId="81" xfId="0" applyFont="1" applyFill="1" applyBorder="1" applyAlignment="1">
      <alignment horizontal="left" vertical="center"/>
    </xf>
    <xf numFmtId="0" fontId="92" fillId="0" borderId="85" xfId="0" applyFont="1" applyFill="1" applyBorder="1" applyAlignment="1">
      <alignment horizontal="left" vertical="center"/>
    </xf>
    <xf numFmtId="0" fontId="92" fillId="0" borderId="57" xfId="0" applyFont="1" applyFill="1" applyBorder="1" applyAlignment="1">
      <alignment vertical="top"/>
    </xf>
    <xf numFmtId="3" fontId="80" fillId="0" borderId="57" xfId="613" quotePrefix="1" applyNumberFormat="1" applyFont="1" applyFill="1" applyBorder="1" applyAlignment="1">
      <alignment horizontal="right"/>
    </xf>
    <xf numFmtId="0" fontId="89" fillId="0" borderId="95" xfId="0" applyFont="1" applyFill="1" applyBorder="1" applyAlignment="1">
      <alignment vertical="top"/>
    </xf>
    <xf numFmtId="3" fontId="89" fillId="0" borderId="96" xfId="0" applyNumberFormat="1" applyFont="1" applyFill="1" applyBorder="1" applyAlignment="1">
      <alignment vertical="top"/>
    </xf>
    <xf numFmtId="0" fontId="89" fillId="0" borderId="61" xfId="0" applyFont="1" applyFill="1" applyBorder="1" applyAlignment="1">
      <alignment vertical="top"/>
    </xf>
    <xf numFmtId="3" fontId="89" fillId="0" borderId="88" xfId="0" applyNumberFormat="1" applyFont="1" applyFill="1" applyBorder="1" applyAlignment="1">
      <alignment horizontal="right" vertical="top"/>
    </xf>
    <xf numFmtId="3" fontId="89" fillId="0" borderId="87" xfId="0" applyNumberFormat="1" applyFont="1" applyFill="1" applyBorder="1" applyAlignment="1">
      <alignment horizontal="right" vertical="top"/>
    </xf>
    <xf numFmtId="0" fontId="92" fillId="0" borderId="52" xfId="15" applyNumberFormat="1" applyFont="1" applyFill="1" applyBorder="1" applyAlignment="1">
      <alignment vertical="top"/>
    </xf>
    <xf numFmtId="3" fontId="80" fillId="0" borderId="88" xfId="613" quotePrefix="1" applyNumberFormat="1" applyFont="1" applyFill="1" applyBorder="1" applyAlignment="1">
      <alignment horizontal="right"/>
    </xf>
    <xf numFmtId="3" fontId="80" fillId="0" borderId="87" xfId="613" quotePrefix="1" applyNumberFormat="1" applyFont="1" applyFill="1" applyBorder="1" applyAlignment="1">
      <alignment horizontal="right"/>
    </xf>
    <xf numFmtId="0" fontId="89" fillId="0" borderId="97" xfId="0" applyFont="1" applyFill="1" applyBorder="1" applyAlignment="1">
      <alignment vertical="top"/>
    </xf>
    <xf numFmtId="3" fontId="89" fillId="0" borderId="98" xfId="0" applyNumberFormat="1" applyFont="1" applyFill="1" applyBorder="1" applyAlignment="1">
      <alignment vertical="top"/>
    </xf>
    <xf numFmtId="3" fontId="89" fillId="0" borderId="99" xfId="0" applyNumberFormat="1" applyFont="1" applyFill="1" applyBorder="1" applyAlignment="1">
      <alignment vertical="top"/>
    </xf>
    <xf numFmtId="3" fontId="96" fillId="0" borderId="88" xfId="613" quotePrefix="1" applyNumberFormat="1" applyFont="1" applyFill="1" applyBorder="1" applyAlignment="1">
      <alignment horizontal="right"/>
    </xf>
    <xf numFmtId="3" fontId="96" fillId="0" borderId="87" xfId="613" quotePrefix="1" applyNumberFormat="1" applyFont="1" applyFill="1" applyBorder="1" applyAlignment="1">
      <alignment horizontal="right"/>
    </xf>
    <xf numFmtId="0" fontId="89" fillId="0" borderId="53" xfId="0" applyFont="1" applyFill="1" applyBorder="1" applyAlignment="1">
      <alignment vertical="top"/>
    </xf>
    <xf numFmtId="3" fontId="89" fillId="0" borderId="74" xfId="0" applyNumberFormat="1" applyFont="1" applyFill="1" applyBorder="1" applyAlignment="1">
      <alignment vertical="top"/>
    </xf>
    <xf numFmtId="0" fontId="92" fillId="0" borderId="0" xfId="0" applyFont="1" applyFill="1" applyAlignment="1"/>
    <xf numFmtId="3" fontId="92" fillId="0" borderId="49" xfId="613" applyNumberFormat="1" applyFont="1" applyFill="1" applyBorder="1" applyAlignment="1"/>
    <xf numFmtId="2" fontId="102" fillId="0" borderId="0" xfId="14" applyNumberFormat="1" applyFont="1" applyAlignment="1"/>
    <xf numFmtId="2" fontId="102" fillId="0" borderId="0" xfId="15" applyNumberFormat="1" applyFont="1"/>
    <xf numFmtId="2" fontId="103" fillId="0" borderId="0" xfId="14" applyNumberFormat="1" applyFont="1" applyAlignment="1"/>
    <xf numFmtId="2" fontId="103" fillId="0" borderId="0" xfId="15" applyNumberFormat="1" applyFont="1" applyBorder="1"/>
    <xf numFmtId="2" fontId="104" fillId="0" borderId="0" xfId="15" applyNumberFormat="1" applyFont="1" applyBorder="1"/>
    <xf numFmtId="2" fontId="101" fillId="0" borderId="0" xfId="15" applyNumberFormat="1" applyFont="1"/>
    <xf numFmtId="2" fontId="101" fillId="0" borderId="0" xfId="22" applyNumberFormat="1" applyFont="1"/>
    <xf numFmtId="2" fontId="101" fillId="0" borderId="0" xfId="15" applyNumberFormat="1" applyFont="1" applyBorder="1" applyAlignment="1"/>
    <xf numFmtId="2" fontId="101" fillId="0" borderId="0" xfId="15" applyNumberFormat="1" applyFont="1" applyBorder="1"/>
    <xf numFmtId="2" fontId="48" fillId="3" borderId="29" xfId="4" applyNumberFormat="1" applyFont="1" applyBorder="1" applyAlignment="1">
      <alignment horizontal="center" wrapText="1"/>
    </xf>
    <xf numFmtId="2" fontId="48" fillId="3" borderId="30" xfId="4" quotePrefix="1" applyNumberFormat="1" applyFont="1" applyBorder="1">
      <alignment horizontal="center"/>
    </xf>
    <xf numFmtId="0" fontId="3" fillId="0" borderId="0" xfId="0" quotePrefix="1" applyFont="1" applyAlignment="1">
      <alignment vertical="center" wrapText="1"/>
    </xf>
    <xf numFmtId="0" fontId="76" fillId="0" borderId="0" xfId="0" applyFont="1"/>
    <xf numFmtId="0" fontId="107" fillId="0" borderId="0" xfId="0" applyFont="1"/>
    <xf numFmtId="0" fontId="76" fillId="0" borderId="0" xfId="0" applyFont="1" applyFill="1"/>
    <xf numFmtId="0" fontId="41" fillId="0" borderId="0" xfId="0" applyFont="1"/>
    <xf numFmtId="175" fontId="9" fillId="0" borderId="0" xfId="3803" applyNumberFormat="1" applyFont="1" applyBorder="1"/>
    <xf numFmtId="0" fontId="107" fillId="0" borderId="0" xfId="0" applyFont="1" applyBorder="1"/>
    <xf numFmtId="37" fontId="14" fillId="0" borderId="29" xfId="3" applyFont="1" applyBorder="1"/>
    <xf numFmtId="37" fontId="2" fillId="0" borderId="102" xfId="5" applyFont="1" applyFill="1" applyBorder="1"/>
    <xf numFmtId="37" fontId="14" fillId="0" borderId="38" xfId="3" applyFont="1" applyFill="1" applyBorder="1"/>
    <xf numFmtId="37" fontId="17" fillId="0" borderId="38" xfId="609" applyNumberFormat="1" applyFont="1" applyBorder="1"/>
    <xf numFmtId="37" fontId="17" fillId="53" borderId="103" xfId="5" applyFont="1" applyFill="1" applyBorder="1"/>
    <xf numFmtId="3" fontId="3" fillId="0" borderId="104" xfId="0" applyNumberFormat="1" applyFont="1" applyBorder="1" applyAlignment="1">
      <alignment horizontal="right" vertical="center"/>
    </xf>
    <xf numFmtId="3" fontId="2" fillId="53" borderId="105" xfId="0" applyNumberFormat="1" applyFont="1" applyFill="1" applyBorder="1" applyAlignment="1">
      <alignment horizontal="right" vertical="center"/>
    </xf>
    <xf numFmtId="174" fontId="2" fillId="53" borderId="105" xfId="0" applyNumberFormat="1" applyFont="1" applyFill="1" applyBorder="1" applyAlignment="1">
      <alignment horizontal="right" vertical="center"/>
    </xf>
    <xf numFmtId="175" fontId="105" fillId="0" borderId="0" xfId="3803" applyNumberFormat="1" applyFont="1" applyBorder="1" applyAlignment="1">
      <alignment wrapText="1"/>
    </xf>
    <xf numFmtId="0" fontId="106" fillId="0" borderId="0" xfId="0" applyFont="1" applyAlignment="1">
      <alignment wrapText="1"/>
    </xf>
    <xf numFmtId="0" fontId="3" fillId="0" borderId="0" xfId="0" applyFont="1" applyFill="1" applyBorder="1" applyAlignment="1">
      <alignment vertical="center" wrapText="1"/>
    </xf>
    <xf numFmtId="0" fontId="0" fillId="0" borderId="0" xfId="0" applyAlignment="1">
      <alignment vertical="center" wrapText="1"/>
    </xf>
    <xf numFmtId="0" fontId="8" fillId="0" borderId="0" xfId="0" applyFont="1" applyAlignment="1">
      <alignment wrapText="1"/>
    </xf>
    <xf numFmtId="0" fontId="0" fillId="0" borderId="0" xfId="0" applyAlignment="1">
      <alignment wrapText="1"/>
    </xf>
    <xf numFmtId="0" fontId="1" fillId="0" borderId="0" xfId="0" applyFont="1" applyAlignment="1">
      <alignment vertical="center" wrapText="1"/>
    </xf>
    <xf numFmtId="174" fontId="14" fillId="0" borderId="0" xfId="22" quotePrefix="1" applyNumberFormat="1"/>
    <xf numFmtId="2" fontId="14" fillId="0" borderId="0" xfId="22" quotePrefix="1" applyNumberFormat="1"/>
    <xf numFmtId="0" fontId="24" fillId="0" borderId="0" xfId="0" applyFont="1"/>
  </cellXfs>
  <cellStyles count="3804">
    <cellStyle name="20% - Accent1" xfId="69" builtinId="30" customBuiltin="1"/>
    <cellStyle name="20% - Accent1 10" xfId="1037" xr:uid="{00000000-0005-0000-0000-000001000000}"/>
    <cellStyle name="20% - Accent1 2" xfId="101" xr:uid="{00000000-0005-0000-0000-000002000000}"/>
    <cellStyle name="20% - Accent1 3" xfId="224" xr:uid="{00000000-0005-0000-0000-000003000000}"/>
    <cellStyle name="20% - Accent1 3 2" xfId="363" xr:uid="{00000000-0005-0000-0000-000004000000}"/>
    <cellStyle name="20% - Accent1 3 2 2" xfId="822" xr:uid="{00000000-0005-0000-0000-000005000000}"/>
    <cellStyle name="20% - Accent1 3 2 2 2" xfId="2762" xr:uid="{00000000-0005-0000-0000-000006000000}"/>
    <cellStyle name="20% - Accent1 3 2 2 3" xfId="3594" xr:uid="{00000000-0005-0000-0000-000007000000}"/>
    <cellStyle name="20% - Accent1 3 2 2 4" xfId="1929" xr:uid="{00000000-0005-0000-0000-000008000000}"/>
    <cellStyle name="20% - Accent1 3 2 3" xfId="1512" xr:uid="{00000000-0005-0000-0000-000009000000}"/>
    <cellStyle name="20% - Accent1 3 2 4" xfId="2346" xr:uid="{00000000-0005-0000-0000-00000A000000}"/>
    <cellStyle name="20% - Accent1 3 2 5" xfId="3178" xr:uid="{00000000-0005-0000-0000-00000B000000}"/>
    <cellStyle name="20% - Accent1 3 2 6" xfId="1174" xr:uid="{00000000-0005-0000-0000-00000C000000}"/>
    <cellStyle name="20% - Accent1 3 3" xfId="505" xr:uid="{00000000-0005-0000-0000-00000D000000}"/>
    <cellStyle name="20% - Accent1 3 3 2" xfId="964" xr:uid="{00000000-0005-0000-0000-00000E000000}"/>
    <cellStyle name="20% - Accent1 3 3 2 2" xfId="2904" xr:uid="{00000000-0005-0000-0000-00000F000000}"/>
    <cellStyle name="20% - Accent1 3 3 2 3" xfId="3736" xr:uid="{00000000-0005-0000-0000-000010000000}"/>
    <cellStyle name="20% - Accent1 3 3 2 4" xfId="2071" xr:uid="{00000000-0005-0000-0000-000011000000}"/>
    <cellStyle name="20% - Accent1 3 3 3" xfId="2488" xr:uid="{00000000-0005-0000-0000-000012000000}"/>
    <cellStyle name="20% - Accent1 3 3 4" xfId="3320" xr:uid="{00000000-0005-0000-0000-000013000000}"/>
    <cellStyle name="20% - Accent1 3 3 5" xfId="1654" xr:uid="{00000000-0005-0000-0000-000014000000}"/>
    <cellStyle name="20% - Accent1 3 4" xfId="685" xr:uid="{00000000-0005-0000-0000-000015000000}"/>
    <cellStyle name="20% - Accent1 3 4 2" xfId="2625" xr:uid="{00000000-0005-0000-0000-000016000000}"/>
    <cellStyle name="20% - Accent1 3 4 3" xfId="3457" xr:uid="{00000000-0005-0000-0000-000017000000}"/>
    <cellStyle name="20% - Accent1 3 4 4" xfId="1792" xr:uid="{00000000-0005-0000-0000-000018000000}"/>
    <cellStyle name="20% - Accent1 3 5" xfId="1375" xr:uid="{00000000-0005-0000-0000-000019000000}"/>
    <cellStyle name="20% - Accent1 3 6" xfId="2209" xr:uid="{00000000-0005-0000-0000-00001A000000}"/>
    <cellStyle name="20% - Accent1 3 7" xfId="3041" xr:uid="{00000000-0005-0000-0000-00001B000000}"/>
    <cellStyle name="20% - Accent1 3 8" xfId="1108" xr:uid="{00000000-0005-0000-0000-00001C000000}"/>
    <cellStyle name="20% - Accent1 4" xfId="321" xr:uid="{00000000-0005-0000-0000-00001D000000}"/>
    <cellStyle name="20% - Accent1 4 2" xfId="780" xr:uid="{00000000-0005-0000-0000-00001E000000}"/>
    <cellStyle name="20% - Accent1 4 2 2" xfId="2720" xr:uid="{00000000-0005-0000-0000-00001F000000}"/>
    <cellStyle name="20% - Accent1 4 2 3" xfId="3552" xr:uid="{00000000-0005-0000-0000-000020000000}"/>
    <cellStyle name="20% - Accent1 4 2 4" xfId="1887" xr:uid="{00000000-0005-0000-0000-000021000000}"/>
    <cellStyle name="20% - Accent1 4 3" xfId="2304" xr:uid="{00000000-0005-0000-0000-000022000000}"/>
    <cellStyle name="20% - Accent1 4 4" xfId="3136" xr:uid="{00000000-0005-0000-0000-000023000000}"/>
    <cellStyle name="20% - Accent1 4 5" xfId="1470" xr:uid="{00000000-0005-0000-0000-000024000000}"/>
    <cellStyle name="20% - Accent1 5" xfId="434" xr:uid="{00000000-0005-0000-0000-000025000000}"/>
    <cellStyle name="20% - Accent1 5 2" xfId="893" xr:uid="{00000000-0005-0000-0000-000026000000}"/>
    <cellStyle name="20% - Accent1 5 2 2" xfId="2833" xr:uid="{00000000-0005-0000-0000-000027000000}"/>
    <cellStyle name="20% - Accent1 5 2 3" xfId="3665" xr:uid="{00000000-0005-0000-0000-000028000000}"/>
    <cellStyle name="20% - Accent1 5 2 4" xfId="2000" xr:uid="{00000000-0005-0000-0000-000029000000}"/>
    <cellStyle name="20% - Accent1 5 3" xfId="2417" xr:uid="{00000000-0005-0000-0000-00002A000000}"/>
    <cellStyle name="20% - Accent1 5 4" xfId="3249" xr:uid="{00000000-0005-0000-0000-00002B000000}"/>
    <cellStyle name="20% - Accent1 5 5" xfId="1583" xr:uid="{00000000-0005-0000-0000-00002C000000}"/>
    <cellStyle name="20% - Accent1 6" xfId="597" xr:uid="{00000000-0005-0000-0000-00002D000000}"/>
    <cellStyle name="20% - Accent1 6 2" xfId="2554" xr:uid="{00000000-0005-0000-0000-00002E000000}"/>
    <cellStyle name="20% - Accent1 6 3" xfId="3386" xr:uid="{00000000-0005-0000-0000-00002F000000}"/>
    <cellStyle name="20% - Accent1 6 4" xfId="1720" xr:uid="{00000000-0005-0000-0000-000030000000}"/>
    <cellStyle name="20% - Accent1 7" xfId="1333" xr:uid="{00000000-0005-0000-0000-000031000000}"/>
    <cellStyle name="20% - Accent1 8" xfId="2167" xr:uid="{00000000-0005-0000-0000-000032000000}"/>
    <cellStyle name="20% - Accent1 9" xfId="2999" xr:uid="{00000000-0005-0000-0000-000033000000}"/>
    <cellStyle name="20% - Accent2" xfId="73" builtinId="34" customBuiltin="1"/>
    <cellStyle name="20% - Accent2 10" xfId="1039" xr:uid="{00000000-0005-0000-0000-000035000000}"/>
    <cellStyle name="20% - Accent2 2" xfId="102" xr:uid="{00000000-0005-0000-0000-000036000000}"/>
    <cellStyle name="20% - Accent2 3" xfId="226" xr:uid="{00000000-0005-0000-0000-000037000000}"/>
    <cellStyle name="20% - Accent2 3 2" xfId="365" xr:uid="{00000000-0005-0000-0000-000038000000}"/>
    <cellStyle name="20% - Accent2 3 2 2" xfId="824" xr:uid="{00000000-0005-0000-0000-000039000000}"/>
    <cellStyle name="20% - Accent2 3 2 2 2" xfId="2764" xr:uid="{00000000-0005-0000-0000-00003A000000}"/>
    <cellStyle name="20% - Accent2 3 2 2 3" xfId="3596" xr:uid="{00000000-0005-0000-0000-00003B000000}"/>
    <cellStyle name="20% - Accent2 3 2 2 4" xfId="1931" xr:uid="{00000000-0005-0000-0000-00003C000000}"/>
    <cellStyle name="20% - Accent2 3 2 3" xfId="1514" xr:uid="{00000000-0005-0000-0000-00003D000000}"/>
    <cellStyle name="20% - Accent2 3 2 4" xfId="2348" xr:uid="{00000000-0005-0000-0000-00003E000000}"/>
    <cellStyle name="20% - Accent2 3 2 5" xfId="3180" xr:uid="{00000000-0005-0000-0000-00003F000000}"/>
    <cellStyle name="20% - Accent2 3 2 6" xfId="1175" xr:uid="{00000000-0005-0000-0000-000040000000}"/>
    <cellStyle name="20% - Accent2 3 3" xfId="507" xr:uid="{00000000-0005-0000-0000-000041000000}"/>
    <cellStyle name="20% - Accent2 3 3 2" xfId="966" xr:uid="{00000000-0005-0000-0000-000042000000}"/>
    <cellStyle name="20% - Accent2 3 3 2 2" xfId="2906" xr:uid="{00000000-0005-0000-0000-000043000000}"/>
    <cellStyle name="20% - Accent2 3 3 2 3" xfId="3738" xr:uid="{00000000-0005-0000-0000-000044000000}"/>
    <cellStyle name="20% - Accent2 3 3 2 4" xfId="2073" xr:uid="{00000000-0005-0000-0000-000045000000}"/>
    <cellStyle name="20% - Accent2 3 3 3" xfId="2490" xr:uid="{00000000-0005-0000-0000-000046000000}"/>
    <cellStyle name="20% - Accent2 3 3 4" xfId="3322" xr:uid="{00000000-0005-0000-0000-000047000000}"/>
    <cellStyle name="20% - Accent2 3 3 5" xfId="1656" xr:uid="{00000000-0005-0000-0000-000048000000}"/>
    <cellStyle name="20% - Accent2 3 4" xfId="687" xr:uid="{00000000-0005-0000-0000-000049000000}"/>
    <cellStyle name="20% - Accent2 3 4 2" xfId="2627" xr:uid="{00000000-0005-0000-0000-00004A000000}"/>
    <cellStyle name="20% - Accent2 3 4 3" xfId="3459" xr:uid="{00000000-0005-0000-0000-00004B000000}"/>
    <cellStyle name="20% - Accent2 3 4 4" xfId="1794" xr:uid="{00000000-0005-0000-0000-00004C000000}"/>
    <cellStyle name="20% - Accent2 3 5" xfId="1377" xr:uid="{00000000-0005-0000-0000-00004D000000}"/>
    <cellStyle name="20% - Accent2 3 6" xfId="2211" xr:uid="{00000000-0005-0000-0000-00004E000000}"/>
    <cellStyle name="20% - Accent2 3 7" xfId="3043" xr:uid="{00000000-0005-0000-0000-00004F000000}"/>
    <cellStyle name="20% - Accent2 3 8" xfId="1110" xr:uid="{00000000-0005-0000-0000-000050000000}"/>
    <cellStyle name="20% - Accent2 4" xfId="323" xr:uid="{00000000-0005-0000-0000-000051000000}"/>
    <cellStyle name="20% - Accent2 4 2" xfId="782" xr:uid="{00000000-0005-0000-0000-000052000000}"/>
    <cellStyle name="20% - Accent2 4 2 2" xfId="2722" xr:uid="{00000000-0005-0000-0000-000053000000}"/>
    <cellStyle name="20% - Accent2 4 2 3" xfId="3554" xr:uid="{00000000-0005-0000-0000-000054000000}"/>
    <cellStyle name="20% - Accent2 4 2 4" xfId="1889" xr:uid="{00000000-0005-0000-0000-000055000000}"/>
    <cellStyle name="20% - Accent2 4 3" xfId="2306" xr:uid="{00000000-0005-0000-0000-000056000000}"/>
    <cellStyle name="20% - Accent2 4 4" xfId="3138" xr:uid="{00000000-0005-0000-0000-000057000000}"/>
    <cellStyle name="20% - Accent2 4 5" xfId="1472" xr:uid="{00000000-0005-0000-0000-000058000000}"/>
    <cellStyle name="20% - Accent2 5" xfId="436" xr:uid="{00000000-0005-0000-0000-000059000000}"/>
    <cellStyle name="20% - Accent2 5 2" xfId="895" xr:uid="{00000000-0005-0000-0000-00005A000000}"/>
    <cellStyle name="20% - Accent2 5 2 2" xfId="2835" xr:uid="{00000000-0005-0000-0000-00005B000000}"/>
    <cellStyle name="20% - Accent2 5 2 3" xfId="3667" xr:uid="{00000000-0005-0000-0000-00005C000000}"/>
    <cellStyle name="20% - Accent2 5 2 4" xfId="2002" xr:uid="{00000000-0005-0000-0000-00005D000000}"/>
    <cellStyle name="20% - Accent2 5 3" xfId="2419" xr:uid="{00000000-0005-0000-0000-00005E000000}"/>
    <cellStyle name="20% - Accent2 5 4" xfId="3251" xr:uid="{00000000-0005-0000-0000-00005F000000}"/>
    <cellStyle name="20% - Accent2 5 5" xfId="1585" xr:uid="{00000000-0005-0000-0000-000060000000}"/>
    <cellStyle name="20% - Accent2 6" xfId="599" xr:uid="{00000000-0005-0000-0000-000061000000}"/>
    <cellStyle name="20% - Accent2 6 2" xfId="2556" xr:uid="{00000000-0005-0000-0000-000062000000}"/>
    <cellStyle name="20% - Accent2 6 3" xfId="3388" xr:uid="{00000000-0005-0000-0000-000063000000}"/>
    <cellStyle name="20% - Accent2 6 4" xfId="1722" xr:uid="{00000000-0005-0000-0000-000064000000}"/>
    <cellStyle name="20% - Accent2 7" xfId="1335" xr:uid="{00000000-0005-0000-0000-000065000000}"/>
    <cellStyle name="20% - Accent2 8" xfId="2169" xr:uid="{00000000-0005-0000-0000-000066000000}"/>
    <cellStyle name="20% - Accent2 9" xfId="3001" xr:uid="{00000000-0005-0000-0000-000067000000}"/>
    <cellStyle name="20% - Accent3" xfId="77" builtinId="38" customBuiltin="1"/>
    <cellStyle name="20% - Accent3 10" xfId="1041" xr:uid="{00000000-0005-0000-0000-000069000000}"/>
    <cellStyle name="20% - Accent3 2" xfId="103" xr:uid="{00000000-0005-0000-0000-00006A000000}"/>
    <cellStyle name="20% - Accent3 3" xfId="228" xr:uid="{00000000-0005-0000-0000-00006B000000}"/>
    <cellStyle name="20% - Accent3 3 2" xfId="367" xr:uid="{00000000-0005-0000-0000-00006C000000}"/>
    <cellStyle name="20% - Accent3 3 2 2" xfId="826" xr:uid="{00000000-0005-0000-0000-00006D000000}"/>
    <cellStyle name="20% - Accent3 3 2 2 2" xfId="2766" xr:uid="{00000000-0005-0000-0000-00006E000000}"/>
    <cellStyle name="20% - Accent3 3 2 2 3" xfId="3598" xr:uid="{00000000-0005-0000-0000-00006F000000}"/>
    <cellStyle name="20% - Accent3 3 2 2 4" xfId="1933" xr:uid="{00000000-0005-0000-0000-000070000000}"/>
    <cellStyle name="20% - Accent3 3 2 3" xfId="1516" xr:uid="{00000000-0005-0000-0000-000071000000}"/>
    <cellStyle name="20% - Accent3 3 2 4" xfId="2350" xr:uid="{00000000-0005-0000-0000-000072000000}"/>
    <cellStyle name="20% - Accent3 3 2 5" xfId="3182" xr:uid="{00000000-0005-0000-0000-000073000000}"/>
    <cellStyle name="20% - Accent3 3 2 6" xfId="1176" xr:uid="{00000000-0005-0000-0000-000074000000}"/>
    <cellStyle name="20% - Accent3 3 3" xfId="509" xr:uid="{00000000-0005-0000-0000-000075000000}"/>
    <cellStyle name="20% - Accent3 3 3 2" xfId="968" xr:uid="{00000000-0005-0000-0000-000076000000}"/>
    <cellStyle name="20% - Accent3 3 3 2 2" xfId="2908" xr:uid="{00000000-0005-0000-0000-000077000000}"/>
    <cellStyle name="20% - Accent3 3 3 2 3" xfId="3740" xr:uid="{00000000-0005-0000-0000-000078000000}"/>
    <cellStyle name="20% - Accent3 3 3 2 4" xfId="2075" xr:uid="{00000000-0005-0000-0000-000079000000}"/>
    <cellStyle name="20% - Accent3 3 3 3" xfId="2492" xr:uid="{00000000-0005-0000-0000-00007A000000}"/>
    <cellStyle name="20% - Accent3 3 3 4" xfId="3324" xr:uid="{00000000-0005-0000-0000-00007B000000}"/>
    <cellStyle name="20% - Accent3 3 3 5" xfId="1658" xr:uid="{00000000-0005-0000-0000-00007C000000}"/>
    <cellStyle name="20% - Accent3 3 4" xfId="689" xr:uid="{00000000-0005-0000-0000-00007D000000}"/>
    <cellStyle name="20% - Accent3 3 4 2" xfId="2629" xr:uid="{00000000-0005-0000-0000-00007E000000}"/>
    <cellStyle name="20% - Accent3 3 4 3" xfId="3461" xr:uid="{00000000-0005-0000-0000-00007F000000}"/>
    <cellStyle name="20% - Accent3 3 4 4" xfId="1796" xr:uid="{00000000-0005-0000-0000-000080000000}"/>
    <cellStyle name="20% - Accent3 3 5" xfId="1379" xr:uid="{00000000-0005-0000-0000-000081000000}"/>
    <cellStyle name="20% - Accent3 3 6" xfId="2213" xr:uid="{00000000-0005-0000-0000-000082000000}"/>
    <cellStyle name="20% - Accent3 3 7" xfId="3045" xr:uid="{00000000-0005-0000-0000-000083000000}"/>
    <cellStyle name="20% - Accent3 3 8" xfId="1112" xr:uid="{00000000-0005-0000-0000-000084000000}"/>
    <cellStyle name="20% - Accent3 4" xfId="325" xr:uid="{00000000-0005-0000-0000-000085000000}"/>
    <cellStyle name="20% - Accent3 4 2" xfId="784" xr:uid="{00000000-0005-0000-0000-000086000000}"/>
    <cellStyle name="20% - Accent3 4 2 2" xfId="2724" xr:uid="{00000000-0005-0000-0000-000087000000}"/>
    <cellStyle name="20% - Accent3 4 2 3" xfId="3556" xr:uid="{00000000-0005-0000-0000-000088000000}"/>
    <cellStyle name="20% - Accent3 4 2 4" xfId="1891" xr:uid="{00000000-0005-0000-0000-000089000000}"/>
    <cellStyle name="20% - Accent3 4 3" xfId="2308" xr:uid="{00000000-0005-0000-0000-00008A000000}"/>
    <cellStyle name="20% - Accent3 4 4" xfId="3140" xr:uid="{00000000-0005-0000-0000-00008B000000}"/>
    <cellStyle name="20% - Accent3 4 5" xfId="1474" xr:uid="{00000000-0005-0000-0000-00008C000000}"/>
    <cellStyle name="20% - Accent3 5" xfId="438" xr:uid="{00000000-0005-0000-0000-00008D000000}"/>
    <cellStyle name="20% - Accent3 5 2" xfId="897" xr:uid="{00000000-0005-0000-0000-00008E000000}"/>
    <cellStyle name="20% - Accent3 5 2 2" xfId="2837" xr:uid="{00000000-0005-0000-0000-00008F000000}"/>
    <cellStyle name="20% - Accent3 5 2 3" xfId="3669" xr:uid="{00000000-0005-0000-0000-000090000000}"/>
    <cellStyle name="20% - Accent3 5 2 4" xfId="2004" xr:uid="{00000000-0005-0000-0000-000091000000}"/>
    <cellStyle name="20% - Accent3 5 3" xfId="2421" xr:uid="{00000000-0005-0000-0000-000092000000}"/>
    <cellStyle name="20% - Accent3 5 4" xfId="3253" xr:uid="{00000000-0005-0000-0000-000093000000}"/>
    <cellStyle name="20% - Accent3 5 5" xfId="1587" xr:uid="{00000000-0005-0000-0000-000094000000}"/>
    <cellStyle name="20% - Accent3 6" xfId="601" xr:uid="{00000000-0005-0000-0000-000095000000}"/>
    <cellStyle name="20% - Accent3 6 2" xfId="2558" xr:uid="{00000000-0005-0000-0000-000096000000}"/>
    <cellStyle name="20% - Accent3 6 3" xfId="3390" xr:uid="{00000000-0005-0000-0000-000097000000}"/>
    <cellStyle name="20% - Accent3 6 4" xfId="1724" xr:uid="{00000000-0005-0000-0000-000098000000}"/>
    <cellStyle name="20% - Accent3 7" xfId="1337" xr:uid="{00000000-0005-0000-0000-000099000000}"/>
    <cellStyle name="20% - Accent3 8" xfId="2171" xr:uid="{00000000-0005-0000-0000-00009A000000}"/>
    <cellStyle name="20% - Accent3 9" xfId="3003" xr:uid="{00000000-0005-0000-0000-00009B000000}"/>
    <cellStyle name="20% - Accent4" xfId="81" builtinId="42" customBuiltin="1"/>
    <cellStyle name="20% - Accent4 10" xfId="1043" xr:uid="{00000000-0005-0000-0000-00009D000000}"/>
    <cellStyle name="20% - Accent4 2" xfId="104" xr:uid="{00000000-0005-0000-0000-00009E000000}"/>
    <cellStyle name="20% - Accent4 3" xfId="230" xr:uid="{00000000-0005-0000-0000-00009F000000}"/>
    <cellStyle name="20% - Accent4 3 2" xfId="369" xr:uid="{00000000-0005-0000-0000-0000A0000000}"/>
    <cellStyle name="20% - Accent4 3 2 2" xfId="828" xr:uid="{00000000-0005-0000-0000-0000A1000000}"/>
    <cellStyle name="20% - Accent4 3 2 2 2" xfId="2768" xr:uid="{00000000-0005-0000-0000-0000A2000000}"/>
    <cellStyle name="20% - Accent4 3 2 2 3" xfId="3600" xr:uid="{00000000-0005-0000-0000-0000A3000000}"/>
    <cellStyle name="20% - Accent4 3 2 2 4" xfId="1935" xr:uid="{00000000-0005-0000-0000-0000A4000000}"/>
    <cellStyle name="20% - Accent4 3 2 3" xfId="1518" xr:uid="{00000000-0005-0000-0000-0000A5000000}"/>
    <cellStyle name="20% - Accent4 3 2 4" xfId="2352" xr:uid="{00000000-0005-0000-0000-0000A6000000}"/>
    <cellStyle name="20% - Accent4 3 2 5" xfId="3184" xr:uid="{00000000-0005-0000-0000-0000A7000000}"/>
    <cellStyle name="20% - Accent4 3 2 6" xfId="1177" xr:uid="{00000000-0005-0000-0000-0000A8000000}"/>
    <cellStyle name="20% - Accent4 3 3" xfId="511" xr:uid="{00000000-0005-0000-0000-0000A9000000}"/>
    <cellStyle name="20% - Accent4 3 3 2" xfId="970" xr:uid="{00000000-0005-0000-0000-0000AA000000}"/>
    <cellStyle name="20% - Accent4 3 3 2 2" xfId="2910" xr:uid="{00000000-0005-0000-0000-0000AB000000}"/>
    <cellStyle name="20% - Accent4 3 3 2 3" xfId="3742" xr:uid="{00000000-0005-0000-0000-0000AC000000}"/>
    <cellStyle name="20% - Accent4 3 3 2 4" xfId="2077" xr:uid="{00000000-0005-0000-0000-0000AD000000}"/>
    <cellStyle name="20% - Accent4 3 3 3" xfId="2494" xr:uid="{00000000-0005-0000-0000-0000AE000000}"/>
    <cellStyle name="20% - Accent4 3 3 4" xfId="3326" xr:uid="{00000000-0005-0000-0000-0000AF000000}"/>
    <cellStyle name="20% - Accent4 3 3 5" xfId="1660" xr:uid="{00000000-0005-0000-0000-0000B0000000}"/>
    <cellStyle name="20% - Accent4 3 4" xfId="691" xr:uid="{00000000-0005-0000-0000-0000B1000000}"/>
    <cellStyle name="20% - Accent4 3 4 2" xfId="2631" xr:uid="{00000000-0005-0000-0000-0000B2000000}"/>
    <cellStyle name="20% - Accent4 3 4 3" xfId="3463" xr:uid="{00000000-0005-0000-0000-0000B3000000}"/>
    <cellStyle name="20% - Accent4 3 4 4" xfId="1798" xr:uid="{00000000-0005-0000-0000-0000B4000000}"/>
    <cellStyle name="20% - Accent4 3 5" xfId="1381" xr:uid="{00000000-0005-0000-0000-0000B5000000}"/>
    <cellStyle name="20% - Accent4 3 6" xfId="2215" xr:uid="{00000000-0005-0000-0000-0000B6000000}"/>
    <cellStyle name="20% - Accent4 3 7" xfId="3047" xr:uid="{00000000-0005-0000-0000-0000B7000000}"/>
    <cellStyle name="20% - Accent4 3 8" xfId="1114" xr:uid="{00000000-0005-0000-0000-0000B8000000}"/>
    <cellStyle name="20% - Accent4 4" xfId="327" xr:uid="{00000000-0005-0000-0000-0000B9000000}"/>
    <cellStyle name="20% - Accent4 4 2" xfId="786" xr:uid="{00000000-0005-0000-0000-0000BA000000}"/>
    <cellStyle name="20% - Accent4 4 2 2" xfId="2726" xr:uid="{00000000-0005-0000-0000-0000BB000000}"/>
    <cellStyle name="20% - Accent4 4 2 3" xfId="3558" xr:uid="{00000000-0005-0000-0000-0000BC000000}"/>
    <cellStyle name="20% - Accent4 4 2 4" xfId="1893" xr:uid="{00000000-0005-0000-0000-0000BD000000}"/>
    <cellStyle name="20% - Accent4 4 3" xfId="2310" xr:uid="{00000000-0005-0000-0000-0000BE000000}"/>
    <cellStyle name="20% - Accent4 4 4" xfId="3142" xr:uid="{00000000-0005-0000-0000-0000BF000000}"/>
    <cellStyle name="20% - Accent4 4 5" xfId="1476" xr:uid="{00000000-0005-0000-0000-0000C0000000}"/>
    <cellStyle name="20% - Accent4 5" xfId="440" xr:uid="{00000000-0005-0000-0000-0000C1000000}"/>
    <cellStyle name="20% - Accent4 5 2" xfId="899" xr:uid="{00000000-0005-0000-0000-0000C2000000}"/>
    <cellStyle name="20% - Accent4 5 2 2" xfId="2839" xr:uid="{00000000-0005-0000-0000-0000C3000000}"/>
    <cellStyle name="20% - Accent4 5 2 3" xfId="3671" xr:uid="{00000000-0005-0000-0000-0000C4000000}"/>
    <cellStyle name="20% - Accent4 5 2 4" xfId="2006" xr:uid="{00000000-0005-0000-0000-0000C5000000}"/>
    <cellStyle name="20% - Accent4 5 3" xfId="2423" xr:uid="{00000000-0005-0000-0000-0000C6000000}"/>
    <cellStyle name="20% - Accent4 5 4" xfId="3255" xr:uid="{00000000-0005-0000-0000-0000C7000000}"/>
    <cellStyle name="20% - Accent4 5 5" xfId="1589" xr:uid="{00000000-0005-0000-0000-0000C8000000}"/>
    <cellStyle name="20% - Accent4 6" xfId="603" xr:uid="{00000000-0005-0000-0000-0000C9000000}"/>
    <cellStyle name="20% - Accent4 6 2" xfId="2560" xr:uid="{00000000-0005-0000-0000-0000CA000000}"/>
    <cellStyle name="20% - Accent4 6 3" xfId="3392" xr:uid="{00000000-0005-0000-0000-0000CB000000}"/>
    <cellStyle name="20% - Accent4 6 4" xfId="1726" xr:uid="{00000000-0005-0000-0000-0000CC000000}"/>
    <cellStyle name="20% - Accent4 7" xfId="1339" xr:uid="{00000000-0005-0000-0000-0000CD000000}"/>
    <cellStyle name="20% - Accent4 8" xfId="2173" xr:uid="{00000000-0005-0000-0000-0000CE000000}"/>
    <cellStyle name="20% - Accent4 9" xfId="3005" xr:uid="{00000000-0005-0000-0000-0000CF000000}"/>
    <cellStyle name="20% - Accent5" xfId="85" builtinId="46" customBuiltin="1"/>
    <cellStyle name="20% - Accent5 10" xfId="1045" xr:uid="{00000000-0005-0000-0000-0000D1000000}"/>
    <cellStyle name="20% - Accent5 2" xfId="105" xr:uid="{00000000-0005-0000-0000-0000D2000000}"/>
    <cellStyle name="20% - Accent5 3" xfId="232" xr:uid="{00000000-0005-0000-0000-0000D3000000}"/>
    <cellStyle name="20% - Accent5 3 2" xfId="371" xr:uid="{00000000-0005-0000-0000-0000D4000000}"/>
    <cellStyle name="20% - Accent5 3 2 2" xfId="830" xr:uid="{00000000-0005-0000-0000-0000D5000000}"/>
    <cellStyle name="20% - Accent5 3 2 2 2" xfId="2770" xr:uid="{00000000-0005-0000-0000-0000D6000000}"/>
    <cellStyle name="20% - Accent5 3 2 2 3" xfId="3602" xr:uid="{00000000-0005-0000-0000-0000D7000000}"/>
    <cellStyle name="20% - Accent5 3 2 2 4" xfId="1937" xr:uid="{00000000-0005-0000-0000-0000D8000000}"/>
    <cellStyle name="20% - Accent5 3 2 3" xfId="1520" xr:uid="{00000000-0005-0000-0000-0000D9000000}"/>
    <cellStyle name="20% - Accent5 3 2 4" xfId="2354" xr:uid="{00000000-0005-0000-0000-0000DA000000}"/>
    <cellStyle name="20% - Accent5 3 2 5" xfId="3186" xr:uid="{00000000-0005-0000-0000-0000DB000000}"/>
    <cellStyle name="20% - Accent5 3 2 6" xfId="1178" xr:uid="{00000000-0005-0000-0000-0000DC000000}"/>
    <cellStyle name="20% - Accent5 3 3" xfId="513" xr:uid="{00000000-0005-0000-0000-0000DD000000}"/>
    <cellStyle name="20% - Accent5 3 3 2" xfId="972" xr:uid="{00000000-0005-0000-0000-0000DE000000}"/>
    <cellStyle name="20% - Accent5 3 3 2 2" xfId="2912" xr:uid="{00000000-0005-0000-0000-0000DF000000}"/>
    <cellStyle name="20% - Accent5 3 3 2 3" xfId="3744" xr:uid="{00000000-0005-0000-0000-0000E0000000}"/>
    <cellStyle name="20% - Accent5 3 3 2 4" xfId="2079" xr:uid="{00000000-0005-0000-0000-0000E1000000}"/>
    <cellStyle name="20% - Accent5 3 3 3" xfId="2496" xr:uid="{00000000-0005-0000-0000-0000E2000000}"/>
    <cellStyle name="20% - Accent5 3 3 4" xfId="3328" xr:uid="{00000000-0005-0000-0000-0000E3000000}"/>
    <cellStyle name="20% - Accent5 3 3 5" xfId="1662" xr:uid="{00000000-0005-0000-0000-0000E4000000}"/>
    <cellStyle name="20% - Accent5 3 4" xfId="693" xr:uid="{00000000-0005-0000-0000-0000E5000000}"/>
    <cellStyle name="20% - Accent5 3 4 2" xfId="2633" xr:uid="{00000000-0005-0000-0000-0000E6000000}"/>
    <cellStyle name="20% - Accent5 3 4 3" xfId="3465" xr:uid="{00000000-0005-0000-0000-0000E7000000}"/>
    <cellStyle name="20% - Accent5 3 4 4" xfId="1800" xr:uid="{00000000-0005-0000-0000-0000E8000000}"/>
    <cellStyle name="20% - Accent5 3 5" xfId="1383" xr:uid="{00000000-0005-0000-0000-0000E9000000}"/>
    <cellStyle name="20% - Accent5 3 6" xfId="2217" xr:uid="{00000000-0005-0000-0000-0000EA000000}"/>
    <cellStyle name="20% - Accent5 3 7" xfId="3049" xr:uid="{00000000-0005-0000-0000-0000EB000000}"/>
    <cellStyle name="20% - Accent5 3 8" xfId="1116" xr:uid="{00000000-0005-0000-0000-0000EC000000}"/>
    <cellStyle name="20% - Accent5 4" xfId="329" xr:uid="{00000000-0005-0000-0000-0000ED000000}"/>
    <cellStyle name="20% - Accent5 4 2" xfId="788" xr:uid="{00000000-0005-0000-0000-0000EE000000}"/>
    <cellStyle name="20% - Accent5 4 2 2" xfId="2728" xr:uid="{00000000-0005-0000-0000-0000EF000000}"/>
    <cellStyle name="20% - Accent5 4 2 3" xfId="3560" xr:uid="{00000000-0005-0000-0000-0000F0000000}"/>
    <cellStyle name="20% - Accent5 4 2 4" xfId="1895" xr:uid="{00000000-0005-0000-0000-0000F1000000}"/>
    <cellStyle name="20% - Accent5 4 3" xfId="2312" xr:uid="{00000000-0005-0000-0000-0000F2000000}"/>
    <cellStyle name="20% - Accent5 4 4" xfId="3144" xr:uid="{00000000-0005-0000-0000-0000F3000000}"/>
    <cellStyle name="20% - Accent5 4 5" xfId="1478" xr:uid="{00000000-0005-0000-0000-0000F4000000}"/>
    <cellStyle name="20% - Accent5 5" xfId="442" xr:uid="{00000000-0005-0000-0000-0000F5000000}"/>
    <cellStyle name="20% - Accent5 5 2" xfId="901" xr:uid="{00000000-0005-0000-0000-0000F6000000}"/>
    <cellStyle name="20% - Accent5 5 2 2" xfId="2841" xr:uid="{00000000-0005-0000-0000-0000F7000000}"/>
    <cellStyle name="20% - Accent5 5 2 3" xfId="3673" xr:uid="{00000000-0005-0000-0000-0000F8000000}"/>
    <cellStyle name="20% - Accent5 5 2 4" xfId="2008" xr:uid="{00000000-0005-0000-0000-0000F9000000}"/>
    <cellStyle name="20% - Accent5 5 3" xfId="2425" xr:uid="{00000000-0005-0000-0000-0000FA000000}"/>
    <cellStyle name="20% - Accent5 5 4" xfId="3257" xr:uid="{00000000-0005-0000-0000-0000FB000000}"/>
    <cellStyle name="20% - Accent5 5 5" xfId="1591" xr:uid="{00000000-0005-0000-0000-0000FC000000}"/>
    <cellStyle name="20% - Accent5 6" xfId="605" xr:uid="{00000000-0005-0000-0000-0000FD000000}"/>
    <cellStyle name="20% - Accent5 6 2" xfId="2562" xr:uid="{00000000-0005-0000-0000-0000FE000000}"/>
    <cellStyle name="20% - Accent5 6 3" xfId="3394" xr:uid="{00000000-0005-0000-0000-0000FF000000}"/>
    <cellStyle name="20% - Accent5 6 4" xfId="1728" xr:uid="{00000000-0005-0000-0000-000000010000}"/>
    <cellStyle name="20% - Accent5 7" xfId="1341" xr:uid="{00000000-0005-0000-0000-000001010000}"/>
    <cellStyle name="20% - Accent5 8" xfId="2175" xr:uid="{00000000-0005-0000-0000-000002010000}"/>
    <cellStyle name="20% - Accent5 9" xfId="3007" xr:uid="{00000000-0005-0000-0000-000003010000}"/>
    <cellStyle name="20% - Accent6" xfId="89" builtinId="50" customBuiltin="1"/>
    <cellStyle name="20% - Accent6 10" xfId="1047" xr:uid="{00000000-0005-0000-0000-000005010000}"/>
    <cellStyle name="20% - Accent6 2" xfId="106" xr:uid="{00000000-0005-0000-0000-000006010000}"/>
    <cellStyle name="20% - Accent6 3" xfId="234" xr:uid="{00000000-0005-0000-0000-000007010000}"/>
    <cellStyle name="20% - Accent6 3 2" xfId="373" xr:uid="{00000000-0005-0000-0000-000008010000}"/>
    <cellStyle name="20% - Accent6 3 2 2" xfId="832" xr:uid="{00000000-0005-0000-0000-000009010000}"/>
    <cellStyle name="20% - Accent6 3 2 2 2" xfId="2772" xr:uid="{00000000-0005-0000-0000-00000A010000}"/>
    <cellStyle name="20% - Accent6 3 2 2 3" xfId="3604" xr:uid="{00000000-0005-0000-0000-00000B010000}"/>
    <cellStyle name="20% - Accent6 3 2 2 4" xfId="1939" xr:uid="{00000000-0005-0000-0000-00000C010000}"/>
    <cellStyle name="20% - Accent6 3 2 3" xfId="1522" xr:uid="{00000000-0005-0000-0000-00000D010000}"/>
    <cellStyle name="20% - Accent6 3 2 4" xfId="2356" xr:uid="{00000000-0005-0000-0000-00000E010000}"/>
    <cellStyle name="20% - Accent6 3 2 5" xfId="3188" xr:uid="{00000000-0005-0000-0000-00000F010000}"/>
    <cellStyle name="20% - Accent6 3 2 6" xfId="1179" xr:uid="{00000000-0005-0000-0000-000010010000}"/>
    <cellStyle name="20% - Accent6 3 3" xfId="515" xr:uid="{00000000-0005-0000-0000-000011010000}"/>
    <cellStyle name="20% - Accent6 3 3 2" xfId="974" xr:uid="{00000000-0005-0000-0000-000012010000}"/>
    <cellStyle name="20% - Accent6 3 3 2 2" xfId="2914" xr:uid="{00000000-0005-0000-0000-000013010000}"/>
    <cellStyle name="20% - Accent6 3 3 2 3" xfId="3746" xr:uid="{00000000-0005-0000-0000-000014010000}"/>
    <cellStyle name="20% - Accent6 3 3 2 4" xfId="2081" xr:uid="{00000000-0005-0000-0000-000015010000}"/>
    <cellStyle name="20% - Accent6 3 3 3" xfId="2498" xr:uid="{00000000-0005-0000-0000-000016010000}"/>
    <cellStyle name="20% - Accent6 3 3 4" xfId="3330" xr:uid="{00000000-0005-0000-0000-000017010000}"/>
    <cellStyle name="20% - Accent6 3 3 5" xfId="1664" xr:uid="{00000000-0005-0000-0000-000018010000}"/>
    <cellStyle name="20% - Accent6 3 4" xfId="695" xr:uid="{00000000-0005-0000-0000-000019010000}"/>
    <cellStyle name="20% - Accent6 3 4 2" xfId="2635" xr:uid="{00000000-0005-0000-0000-00001A010000}"/>
    <cellStyle name="20% - Accent6 3 4 3" xfId="3467" xr:uid="{00000000-0005-0000-0000-00001B010000}"/>
    <cellStyle name="20% - Accent6 3 4 4" xfId="1802" xr:uid="{00000000-0005-0000-0000-00001C010000}"/>
    <cellStyle name="20% - Accent6 3 5" xfId="1385" xr:uid="{00000000-0005-0000-0000-00001D010000}"/>
    <cellStyle name="20% - Accent6 3 6" xfId="2219" xr:uid="{00000000-0005-0000-0000-00001E010000}"/>
    <cellStyle name="20% - Accent6 3 7" xfId="3051" xr:uid="{00000000-0005-0000-0000-00001F010000}"/>
    <cellStyle name="20% - Accent6 3 8" xfId="1118" xr:uid="{00000000-0005-0000-0000-000020010000}"/>
    <cellStyle name="20% - Accent6 4" xfId="331" xr:uid="{00000000-0005-0000-0000-000021010000}"/>
    <cellStyle name="20% - Accent6 4 2" xfId="790" xr:uid="{00000000-0005-0000-0000-000022010000}"/>
    <cellStyle name="20% - Accent6 4 2 2" xfId="2730" xr:uid="{00000000-0005-0000-0000-000023010000}"/>
    <cellStyle name="20% - Accent6 4 2 3" xfId="3562" xr:uid="{00000000-0005-0000-0000-000024010000}"/>
    <cellStyle name="20% - Accent6 4 2 4" xfId="1897" xr:uid="{00000000-0005-0000-0000-000025010000}"/>
    <cellStyle name="20% - Accent6 4 3" xfId="2314" xr:uid="{00000000-0005-0000-0000-000026010000}"/>
    <cellStyle name="20% - Accent6 4 4" xfId="3146" xr:uid="{00000000-0005-0000-0000-000027010000}"/>
    <cellStyle name="20% - Accent6 4 5" xfId="1480" xr:uid="{00000000-0005-0000-0000-000028010000}"/>
    <cellStyle name="20% - Accent6 5" xfId="444" xr:uid="{00000000-0005-0000-0000-000029010000}"/>
    <cellStyle name="20% - Accent6 5 2" xfId="903" xr:uid="{00000000-0005-0000-0000-00002A010000}"/>
    <cellStyle name="20% - Accent6 5 2 2" xfId="2843" xr:uid="{00000000-0005-0000-0000-00002B010000}"/>
    <cellStyle name="20% - Accent6 5 2 3" xfId="3675" xr:uid="{00000000-0005-0000-0000-00002C010000}"/>
    <cellStyle name="20% - Accent6 5 2 4" xfId="2010" xr:uid="{00000000-0005-0000-0000-00002D010000}"/>
    <cellStyle name="20% - Accent6 5 3" xfId="2427" xr:uid="{00000000-0005-0000-0000-00002E010000}"/>
    <cellStyle name="20% - Accent6 5 4" xfId="3259" xr:uid="{00000000-0005-0000-0000-00002F010000}"/>
    <cellStyle name="20% - Accent6 5 5" xfId="1593" xr:uid="{00000000-0005-0000-0000-000030010000}"/>
    <cellStyle name="20% - Accent6 6" xfId="607" xr:uid="{00000000-0005-0000-0000-000031010000}"/>
    <cellStyle name="20% - Accent6 6 2" xfId="2564" xr:uid="{00000000-0005-0000-0000-000032010000}"/>
    <cellStyle name="20% - Accent6 6 3" xfId="3396" xr:uid="{00000000-0005-0000-0000-000033010000}"/>
    <cellStyle name="20% - Accent6 6 4" xfId="1730" xr:uid="{00000000-0005-0000-0000-000034010000}"/>
    <cellStyle name="20% - Accent6 7" xfId="1343" xr:uid="{00000000-0005-0000-0000-000035010000}"/>
    <cellStyle name="20% - Accent6 8" xfId="2177" xr:uid="{00000000-0005-0000-0000-000036010000}"/>
    <cellStyle name="20% - Accent6 9" xfId="3009" xr:uid="{00000000-0005-0000-0000-000037010000}"/>
    <cellStyle name="40% - Accent1" xfId="70" builtinId="31" customBuiltin="1"/>
    <cellStyle name="40% - Accent1 10" xfId="1038" xr:uid="{00000000-0005-0000-0000-000039010000}"/>
    <cellStyle name="40% - Accent1 2" xfId="107" xr:uid="{00000000-0005-0000-0000-00003A010000}"/>
    <cellStyle name="40% - Accent1 3" xfId="225" xr:uid="{00000000-0005-0000-0000-00003B010000}"/>
    <cellStyle name="40% - Accent1 3 2" xfId="364" xr:uid="{00000000-0005-0000-0000-00003C010000}"/>
    <cellStyle name="40% - Accent1 3 2 2" xfId="823" xr:uid="{00000000-0005-0000-0000-00003D010000}"/>
    <cellStyle name="40% - Accent1 3 2 2 2" xfId="2763" xr:uid="{00000000-0005-0000-0000-00003E010000}"/>
    <cellStyle name="40% - Accent1 3 2 2 3" xfId="3595" xr:uid="{00000000-0005-0000-0000-00003F010000}"/>
    <cellStyle name="40% - Accent1 3 2 2 4" xfId="1930" xr:uid="{00000000-0005-0000-0000-000040010000}"/>
    <cellStyle name="40% - Accent1 3 2 3" xfId="1513" xr:uid="{00000000-0005-0000-0000-000041010000}"/>
    <cellStyle name="40% - Accent1 3 2 4" xfId="2347" xr:uid="{00000000-0005-0000-0000-000042010000}"/>
    <cellStyle name="40% - Accent1 3 2 5" xfId="3179" xr:uid="{00000000-0005-0000-0000-000043010000}"/>
    <cellStyle name="40% - Accent1 3 2 6" xfId="1180" xr:uid="{00000000-0005-0000-0000-000044010000}"/>
    <cellStyle name="40% - Accent1 3 3" xfId="506" xr:uid="{00000000-0005-0000-0000-000045010000}"/>
    <cellStyle name="40% - Accent1 3 3 2" xfId="965" xr:uid="{00000000-0005-0000-0000-000046010000}"/>
    <cellStyle name="40% - Accent1 3 3 2 2" xfId="2905" xr:uid="{00000000-0005-0000-0000-000047010000}"/>
    <cellStyle name="40% - Accent1 3 3 2 3" xfId="3737" xr:uid="{00000000-0005-0000-0000-000048010000}"/>
    <cellStyle name="40% - Accent1 3 3 2 4" xfId="2072" xr:uid="{00000000-0005-0000-0000-000049010000}"/>
    <cellStyle name="40% - Accent1 3 3 3" xfId="2489" xr:uid="{00000000-0005-0000-0000-00004A010000}"/>
    <cellStyle name="40% - Accent1 3 3 4" xfId="3321" xr:uid="{00000000-0005-0000-0000-00004B010000}"/>
    <cellStyle name="40% - Accent1 3 3 5" xfId="1655" xr:uid="{00000000-0005-0000-0000-00004C010000}"/>
    <cellStyle name="40% - Accent1 3 4" xfId="686" xr:uid="{00000000-0005-0000-0000-00004D010000}"/>
    <cellStyle name="40% - Accent1 3 4 2" xfId="2626" xr:uid="{00000000-0005-0000-0000-00004E010000}"/>
    <cellStyle name="40% - Accent1 3 4 3" xfId="3458" xr:uid="{00000000-0005-0000-0000-00004F010000}"/>
    <cellStyle name="40% - Accent1 3 4 4" xfId="1793" xr:uid="{00000000-0005-0000-0000-000050010000}"/>
    <cellStyle name="40% - Accent1 3 5" xfId="1376" xr:uid="{00000000-0005-0000-0000-000051010000}"/>
    <cellStyle name="40% - Accent1 3 6" xfId="2210" xr:uid="{00000000-0005-0000-0000-000052010000}"/>
    <cellStyle name="40% - Accent1 3 7" xfId="3042" xr:uid="{00000000-0005-0000-0000-000053010000}"/>
    <cellStyle name="40% - Accent1 3 8" xfId="1109" xr:uid="{00000000-0005-0000-0000-000054010000}"/>
    <cellStyle name="40% - Accent1 4" xfId="322" xr:uid="{00000000-0005-0000-0000-000055010000}"/>
    <cellStyle name="40% - Accent1 4 2" xfId="781" xr:uid="{00000000-0005-0000-0000-000056010000}"/>
    <cellStyle name="40% - Accent1 4 2 2" xfId="2721" xr:uid="{00000000-0005-0000-0000-000057010000}"/>
    <cellStyle name="40% - Accent1 4 2 3" xfId="3553" xr:uid="{00000000-0005-0000-0000-000058010000}"/>
    <cellStyle name="40% - Accent1 4 2 4" xfId="1888" xr:uid="{00000000-0005-0000-0000-000059010000}"/>
    <cellStyle name="40% - Accent1 4 3" xfId="2305" xr:uid="{00000000-0005-0000-0000-00005A010000}"/>
    <cellStyle name="40% - Accent1 4 4" xfId="3137" xr:uid="{00000000-0005-0000-0000-00005B010000}"/>
    <cellStyle name="40% - Accent1 4 5" xfId="1471" xr:uid="{00000000-0005-0000-0000-00005C010000}"/>
    <cellStyle name="40% - Accent1 5" xfId="435" xr:uid="{00000000-0005-0000-0000-00005D010000}"/>
    <cellStyle name="40% - Accent1 5 2" xfId="894" xr:uid="{00000000-0005-0000-0000-00005E010000}"/>
    <cellStyle name="40% - Accent1 5 2 2" xfId="2834" xr:uid="{00000000-0005-0000-0000-00005F010000}"/>
    <cellStyle name="40% - Accent1 5 2 3" xfId="3666" xr:uid="{00000000-0005-0000-0000-000060010000}"/>
    <cellStyle name="40% - Accent1 5 2 4" xfId="2001" xr:uid="{00000000-0005-0000-0000-000061010000}"/>
    <cellStyle name="40% - Accent1 5 3" xfId="2418" xr:uid="{00000000-0005-0000-0000-000062010000}"/>
    <cellStyle name="40% - Accent1 5 4" xfId="3250" xr:uid="{00000000-0005-0000-0000-000063010000}"/>
    <cellStyle name="40% - Accent1 5 5" xfId="1584" xr:uid="{00000000-0005-0000-0000-000064010000}"/>
    <cellStyle name="40% - Accent1 6" xfId="598" xr:uid="{00000000-0005-0000-0000-000065010000}"/>
    <cellStyle name="40% - Accent1 6 2" xfId="2555" xr:uid="{00000000-0005-0000-0000-000066010000}"/>
    <cellStyle name="40% - Accent1 6 3" xfId="3387" xr:uid="{00000000-0005-0000-0000-000067010000}"/>
    <cellStyle name="40% - Accent1 6 4" xfId="1721" xr:uid="{00000000-0005-0000-0000-000068010000}"/>
    <cellStyle name="40% - Accent1 7" xfId="1334" xr:uid="{00000000-0005-0000-0000-000069010000}"/>
    <cellStyle name="40% - Accent1 8" xfId="2168" xr:uid="{00000000-0005-0000-0000-00006A010000}"/>
    <cellStyle name="40% - Accent1 9" xfId="3000" xr:uid="{00000000-0005-0000-0000-00006B010000}"/>
    <cellStyle name="40% - Accent2" xfId="74" builtinId="35" customBuiltin="1"/>
    <cellStyle name="40% - Accent2 10" xfId="1040" xr:uid="{00000000-0005-0000-0000-00006D010000}"/>
    <cellStyle name="40% - Accent2 2" xfId="108" xr:uid="{00000000-0005-0000-0000-00006E010000}"/>
    <cellStyle name="40% - Accent2 3" xfId="227" xr:uid="{00000000-0005-0000-0000-00006F010000}"/>
    <cellStyle name="40% - Accent2 3 2" xfId="366" xr:uid="{00000000-0005-0000-0000-000070010000}"/>
    <cellStyle name="40% - Accent2 3 2 2" xfId="825" xr:uid="{00000000-0005-0000-0000-000071010000}"/>
    <cellStyle name="40% - Accent2 3 2 2 2" xfId="2765" xr:uid="{00000000-0005-0000-0000-000072010000}"/>
    <cellStyle name="40% - Accent2 3 2 2 3" xfId="3597" xr:uid="{00000000-0005-0000-0000-000073010000}"/>
    <cellStyle name="40% - Accent2 3 2 2 4" xfId="1932" xr:uid="{00000000-0005-0000-0000-000074010000}"/>
    <cellStyle name="40% - Accent2 3 2 3" xfId="1515" xr:uid="{00000000-0005-0000-0000-000075010000}"/>
    <cellStyle name="40% - Accent2 3 2 4" xfId="2349" xr:uid="{00000000-0005-0000-0000-000076010000}"/>
    <cellStyle name="40% - Accent2 3 2 5" xfId="3181" xr:uid="{00000000-0005-0000-0000-000077010000}"/>
    <cellStyle name="40% - Accent2 3 2 6" xfId="1181" xr:uid="{00000000-0005-0000-0000-000078010000}"/>
    <cellStyle name="40% - Accent2 3 3" xfId="508" xr:uid="{00000000-0005-0000-0000-000079010000}"/>
    <cellStyle name="40% - Accent2 3 3 2" xfId="967" xr:uid="{00000000-0005-0000-0000-00007A010000}"/>
    <cellStyle name="40% - Accent2 3 3 2 2" xfId="2907" xr:uid="{00000000-0005-0000-0000-00007B010000}"/>
    <cellStyle name="40% - Accent2 3 3 2 3" xfId="3739" xr:uid="{00000000-0005-0000-0000-00007C010000}"/>
    <cellStyle name="40% - Accent2 3 3 2 4" xfId="2074" xr:uid="{00000000-0005-0000-0000-00007D010000}"/>
    <cellStyle name="40% - Accent2 3 3 3" xfId="2491" xr:uid="{00000000-0005-0000-0000-00007E010000}"/>
    <cellStyle name="40% - Accent2 3 3 4" xfId="3323" xr:uid="{00000000-0005-0000-0000-00007F010000}"/>
    <cellStyle name="40% - Accent2 3 3 5" xfId="1657" xr:uid="{00000000-0005-0000-0000-000080010000}"/>
    <cellStyle name="40% - Accent2 3 4" xfId="688" xr:uid="{00000000-0005-0000-0000-000081010000}"/>
    <cellStyle name="40% - Accent2 3 4 2" xfId="2628" xr:uid="{00000000-0005-0000-0000-000082010000}"/>
    <cellStyle name="40% - Accent2 3 4 3" xfId="3460" xr:uid="{00000000-0005-0000-0000-000083010000}"/>
    <cellStyle name="40% - Accent2 3 4 4" xfId="1795" xr:uid="{00000000-0005-0000-0000-000084010000}"/>
    <cellStyle name="40% - Accent2 3 5" xfId="1378" xr:uid="{00000000-0005-0000-0000-000085010000}"/>
    <cellStyle name="40% - Accent2 3 6" xfId="2212" xr:uid="{00000000-0005-0000-0000-000086010000}"/>
    <cellStyle name="40% - Accent2 3 7" xfId="3044" xr:uid="{00000000-0005-0000-0000-000087010000}"/>
    <cellStyle name="40% - Accent2 3 8" xfId="1111" xr:uid="{00000000-0005-0000-0000-000088010000}"/>
    <cellStyle name="40% - Accent2 4" xfId="324" xr:uid="{00000000-0005-0000-0000-000089010000}"/>
    <cellStyle name="40% - Accent2 4 2" xfId="783" xr:uid="{00000000-0005-0000-0000-00008A010000}"/>
    <cellStyle name="40% - Accent2 4 2 2" xfId="2723" xr:uid="{00000000-0005-0000-0000-00008B010000}"/>
    <cellStyle name="40% - Accent2 4 2 3" xfId="3555" xr:uid="{00000000-0005-0000-0000-00008C010000}"/>
    <cellStyle name="40% - Accent2 4 2 4" xfId="1890" xr:uid="{00000000-0005-0000-0000-00008D010000}"/>
    <cellStyle name="40% - Accent2 4 3" xfId="2307" xr:uid="{00000000-0005-0000-0000-00008E010000}"/>
    <cellStyle name="40% - Accent2 4 4" xfId="3139" xr:uid="{00000000-0005-0000-0000-00008F010000}"/>
    <cellStyle name="40% - Accent2 4 5" xfId="1473" xr:uid="{00000000-0005-0000-0000-000090010000}"/>
    <cellStyle name="40% - Accent2 5" xfId="437" xr:uid="{00000000-0005-0000-0000-000091010000}"/>
    <cellStyle name="40% - Accent2 5 2" xfId="896" xr:uid="{00000000-0005-0000-0000-000092010000}"/>
    <cellStyle name="40% - Accent2 5 2 2" xfId="2836" xr:uid="{00000000-0005-0000-0000-000093010000}"/>
    <cellStyle name="40% - Accent2 5 2 3" xfId="3668" xr:uid="{00000000-0005-0000-0000-000094010000}"/>
    <cellStyle name="40% - Accent2 5 2 4" xfId="2003" xr:uid="{00000000-0005-0000-0000-000095010000}"/>
    <cellStyle name="40% - Accent2 5 3" xfId="2420" xr:uid="{00000000-0005-0000-0000-000096010000}"/>
    <cellStyle name="40% - Accent2 5 4" xfId="3252" xr:uid="{00000000-0005-0000-0000-000097010000}"/>
    <cellStyle name="40% - Accent2 5 5" xfId="1586" xr:uid="{00000000-0005-0000-0000-000098010000}"/>
    <cellStyle name="40% - Accent2 6" xfId="600" xr:uid="{00000000-0005-0000-0000-000099010000}"/>
    <cellStyle name="40% - Accent2 6 2" xfId="2557" xr:uid="{00000000-0005-0000-0000-00009A010000}"/>
    <cellStyle name="40% - Accent2 6 3" xfId="3389" xr:uid="{00000000-0005-0000-0000-00009B010000}"/>
    <cellStyle name="40% - Accent2 6 4" xfId="1723" xr:uid="{00000000-0005-0000-0000-00009C010000}"/>
    <cellStyle name="40% - Accent2 7" xfId="1336" xr:uid="{00000000-0005-0000-0000-00009D010000}"/>
    <cellStyle name="40% - Accent2 8" xfId="2170" xr:uid="{00000000-0005-0000-0000-00009E010000}"/>
    <cellStyle name="40% - Accent2 9" xfId="3002" xr:uid="{00000000-0005-0000-0000-00009F010000}"/>
    <cellStyle name="40% - Accent3" xfId="78" builtinId="39" customBuiltin="1"/>
    <cellStyle name="40% - Accent3 10" xfId="1042" xr:uid="{00000000-0005-0000-0000-0000A1010000}"/>
    <cellStyle name="40% - Accent3 2" xfId="109" xr:uid="{00000000-0005-0000-0000-0000A2010000}"/>
    <cellStyle name="40% - Accent3 3" xfId="229" xr:uid="{00000000-0005-0000-0000-0000A3010000}"/>
    <cellStyle name="40% - Accent3 3 2" xfId="368" xr:uid="{00000000-0005-0000-0000-0000A4010000}"/>
    <cellStyle name="40% - Accent3 3 2 2" xfId="827" xr:uid="{00000000-0005-0000-0000-0000A5010000}"/>
    <cellStyle name="40% - Accent3 3 2 2 2" xfId="2767" xr:uid="{00000000-0005-0000-0000-0000A6010000}"/>
    <cellStyle name="40% - Accent3 3 2 2 3" xfId="3599" xr:uid="{00000000-0005-0000-0000-0000A7010000}"/>
    <cellStyle name="40% - Accent3 3 2 2 4" xfId="1934" xr:uid="{00000000-0005-0000-0000-0000A8010000}"/>
    <cellStyle name="40% - Accent3 3 2 3" xfId="1517" xr:uid="{00000000-0005-0000-0000-0000A9010000}"/>
    <cellStyle name="40% - Accent3 3 2 4" xfId="2351" xr:uid="{00000000-0005-0000-0000-0000AA010000}"/>
    <cellStyle name="40% - Accent3 3 2 5" xfId="3183" xr:uid="{00000000-0005-0000-0000-0000AB010000}"/>
    <cellStyle name="40% - Accent3 3 2 6" xfId="1182" xr:uid="{00000000-0005-0000-0000-0000AC010000}"/>
    <cellStyle name="40% - Accent3 3 3" xfId="510" xr:uid="{00000000-0005-0000-0000-0000AD010000}"/>
    <cellStyle name="40% - Accent3 3 3 2" xfId="969" xr:uid="{00000000-0005-0000-0000-0000AE010000}"/>
    <cellStyle name="40% - Accent3 3 3 2 2" xfId="2909" xr:uid="{00000000-0005-0000-0000-0000AF010000}"/>
    <cellStyle name="40% - Accent3 3 3 2 3" xfId="3741" xr:uid="{00000000-0005-0000-0000-0000B0010000}"/>
    <cellStyle name="40% - Accent3 3 3 2 4" xfId="2076" xr:uid="{00000000-0005-0000-0000-0000B1010000}"/>
    <cellStyle name="40% - Accent3 3 3 3" xfId="2493" xr:uid="{00000000-0005-0000-0000-0000B2010000}"/>
    <cellStyle name="40% - Accent3 3 3 4" xfId="3325" xr:uid="{00000000-0005-0000-0000-0000B3010000}"/>
    <cellStyle name="40% - Accent3 3 3 5" xfId="1659" xr:uid="{00000000-0005-0000-0000-0000B4010000}"/>
    <cellStyle name="40% - Accent3 3 4" xfId="690" xr:uid="{00000000-0005-0000-0000-0000B5010000}"/>
    <cellStyle name="40% - Accent3 3 4 2" xfId="2630" xr:uid="{00000000-0005-0000-0000-0000B6010000}"/>
    <cellStyle name="40% - Accent3 3 4 3" xfId="3462" xr:uid="{00000000-0005-0000-0000-0000B7010000}"/>
    <cellStyle name="40% - Accent3 3 4 4" xfId="1797" xr:uid="{00000000-0005-0000-0000-0000B8010000}"/>
    <cellStyle name="40% - Accent3 3 5" xfId="1380" xr:uid="{00000000-0005-0000-0000-0000B9010000}"/>
    <cellStyle name="40% - Accent3 3 6" xfId="2214" xr:uid="{00000000-0005-0000-0000-0000BA010000}"/>
    <cellStyle name="40% - Accent3 3 7" xfId="3046" xr:uid="{00000000-0005-0000-0000-0000BB010000}"/>
    <cellStyle name="40% - Accent3 3 8" xfId="1113" xr:uid="{00000000-0005-0000-0000-0000BC010000}"/>
    <cellStyle name="40% - Accent3 4" xfId="326" xr:uid="{00000000-0005-0000-0000-0000BD010000}"/>
    <cellStyle name="40% - Accent3 4 2" xfId="785" xr:uid="{00000000-0005-0000-0000-0000BE010000}"/>
    <cellStyle name="40% - Accent3 4 2 2" xfId="2725" xr:uid="{00000000-0005-0000-0000-0000BF010000}"/>
    <cellStyle name="40% - Accent3 4 2 3" xfId="3557" xr:uid="{00000000-0005-0000-0000-0000C0010000}"/>
    <cellStyle name="40% - Accent3 4 2 4" xfId="1892" xr:uid="{00000000-0005-0000-0000-0000C1010000}"/>
    <cellStyle name="40% - Accent3 4 3" xfId="2309" xr:uid="{00000000-0005-0000-0000-0000C2010000}"/>
    <cellStyle name="40% - Accent3 4 4" xfId="3141" xr:uid="{00000000-0005-0000-0000-0000C3010000}"/>
    <cellStyle name="40% - Accent3 4 5" xfId="1475" xr:uid="{00000000-0005-0000-0000-0000C4010000}"/>
    <cellStyle name="40% - Accent3 5" xfId="439" xr:uid="{00000000-0005-0000-0000-0000C5010000}"/>
    <cellStyle name="40% - Accent3 5 2" xfId="898" xr:uid="{00000000-0005-0000-0000-0000C6010000}"/>
    <cellStyle name="40% - Accent3 5 2 2" xfId="2838" xr:uid="{00000000-0005-0000-0000-0000C7010000}"/>
    <cellStyle name="40% - Accent3 5 2 3" xfId="3670" xr:uid="{00000000-0005-0000-0000-0000C8010000}"/>
    <cellStyle name="40% - Accent3 5 2 4" xfId="2005" xr:uid="{00000000-0005-0000-0000-0000C9010000}"/>
    <cellStyle name="40% - Accent3 5 3" xfId="2422" xr:uid="{00000000-0005-0000-0000-0000CA010000}"/>
    <cellStyle name="40% - Accent3 5 4" xfId="3254" xr:uid="{00000000-0005-0000-0000-0000CB010000}"/>
    <cellStyle name="40% - Accent3 5 5" xfId="1588" xr:uid="{00000000-0005-0000-0000-0000CC010000}"/>
    <cellStyle name="40% - Accent3 6" xfId="602" xr:uid="{00000000-0005-0000-0000-0000CD010000}"/>
    <cellStyle name="40% - Accent3 6 2" xfId="2559" xr:uid="{00000000-0005-0000-0000-0000CE010000}"/>
    <cellStyle name="40% - Accent3 6 3" xfId="3391" xr:uid="{00000000-0005-0000-0000-0000CF010000}"/>
    <cellStyle name="40% - Accent3 6 4" xfId="1725" xr:uid="{00000000-0005-0000-0000-0000D0010000}"/>
    <cellStyle name="40% - Accent3 7" xfId="1338" xr:uid="{00000000-0005-0000-0000-0000D1010000}"/>
    <cellStyle name="40% - Accent3 8" xfId="2172" xr:uid="{00000000-0005-0000-0000-0000D2010000}"/>
    <cellStyle name="40% - Accent3 9" xfId="3004" xr:uid="{00000000-0005-0000-0000-0000D3010000}"/>
    <cellStyle name="40% - Accent4" xfId="82" builtinId="43" customBuiltin="1"/>
    <cellStyle name="40% - Accent4 10" xfId="1044" xr:uid="{00000000-0005-0000-0000-0000D5010000}"/>
    <cellStyle name="40% - Accent4 2" xfId="110" xr:uid="{00000000-0005-0000-0000-0000D6010000}"/>
    <cellStyle name="40% - Accent4 3" xfId="231" xr:uid="{00000000-0005-0000-0000-0000D7010000}"/>
    <cellStyle name="40% - Accent4 3 2" xfId="370" xr:uid="{00000000-0005-0000-0000-0000D8010000}"/>
    <cellStyle name="40% - Accent4 3 2 2" xfId="829" xr:uid="{00000000-0005-0000-0000-0000D9010000}"/>
    <cellStyle name="40% - Accent4 3 2 2 2" xfId="2769" xr:uid="{00000000-0005-0000-0000-0000DA010000}"/>
    <cellStyle name="40% - Accent4 3 2 2 3" xfId="3601" xr:uid="{00000000-0005-0000-0000-0000DB010000}"/>
    <cellStyle name="40% - Accent4 3 2 2 4" xfId="1936" xr:uid="{00000000-0005-0000-0000-0000DC010000}"/>
    <cellStyle name="40% - Accent4 3 2 3" xfId="1519" xr:uid="{00000000-0005-0000-0000-0000DD010000}"/>
    <cellStyle name="40% - Accent4 3 2 4" xfId="2353" xr:uid="{00000000-0005-0000-0000-0000DE010000}"/>
    <cellStyle name="40% - Accent4 3 2 5" xfId="3185" xr:uid="{00000000-0005-0000-0000-0000DF010000}"/>
    <cellStyle name="40% - Accent4 3 2 6" xfId="1183" xr:uid="{00000000-0005-0000-0000-0000E0010000}"/>
    <cellStyle name="40% - Accent4 3 3" xfId="512" xr:uid="{00000000-0005-0000-0000-0000E1010000}"/>
    <cellStyle name="40% - Accent4 3 3 2" xfId="971" xr:uid="{00000000-0005-0000-0000-0000E2010000}"/>
    <cellStyle name="40% - Accent4 3 3 2 2" xfId="2911" xr:uid="{00000000-0005-0000-0000-0000E3010000}"/>
    <cellStyle name="40% - Accent4 3 3 2 3" xfId="3743" xr:uid="{00000000-0005-0000-0000-0000E4010000}"/>
    <cellStyle name="40% - Accent4 3 3 2 4" xfId="2078" xr:uid="{00000000-0005-0000-0000-0000E5010000}"/>
    <cellStyle name="40% - Accent4 3 3 3" xfId="2495" xr:uid="{00000000-0005-0000-0000-0000E6010000}"/>
    <cellStyle name="40% - Accent4 3 3 4" xfId="3327" xr:uid="{00000000-0005-0000-0000-0000E7010000}"/>
    <cellStyle name="40% - Accent4 3 3 5" xfId="1661" xr:uid="{00000000-0005-0000-0000-0000E8010000}"/>
    <cellStyle name="40% - Accent4 3 4" xfId="692" xr:uid="{00000000-0005-0000-0000-0000E9010000}"/>
    <cellStyle name="40% - Accent4 3 4 2" xfId="2632" xr:uid="{00000000-0005-0000-0000-0000EA010000}"/>
    <cellStyle name="40% - Accent4 3 4 3" xfId="3464" xr:uid="{00000000-0005-0000-0000-0000EB010000}"/>
    <cellStyle name="40% - Accent4 3 4 4" xfId="1799" xr:uid="{00000000-0005-0000-0000-0000EC010000}"/>
    <cellStyle name="40% - Accent4 3 5" xfId="1382" xr:uid="{00000000-0005-0000-0000-0000ED010000}"/>
    <cellStyle name="40% - Accent4 3 6" xfId="2216" xr:uid="{00000000-0005-0000-0000-0000EE010000}"/>
    <cellStyle name="40% - Accent4 3 7" xfId="3048" xr:uid="{00000000-0005-0000-0000-0000EF010000}"/>
    <cellStyle name="40% - Accent4 3 8" xfId="1115" xr:uid="{00000000-0005-0000-0000-0000F0010000}"/>
    <cellStyle name="40% - Accent4 4" xfId="328" xr:uid="{00000000-0005-0000-0000-0000F1010000}"/>
    <cellStyle name="40% - Accent4 4 2" xfId="787" xr:uid="{00000000-0005-0000-0000-0000F2010000}"/>
    <cellStyle name="40% - Accent4 4 2 2" xfId="2727" xr:uid="{00000000-0005-0000-0000-0000F3010000}"/>
    <cellStyle name="40% - Accent4 4 2 3" xfId="3559" xr:uid="{00000000-0005-0000-0000-0000F4010000}"/>
    <cellStyle name="40% - Accent4 4 2 4" xfId="1894" xr:uid="{00000000-0005-0000-0000-0000F5010000}"/>
    <cellStyle name="40% - Accent4 4 3" xfId="2311" xr:uid="{00000000-0005-0000-0000-0000F6010000}"/>
    <cellStyle name="40% - Accent4 4 4" xfId="3143" xr:uid="{00000000-0005-0000-0000-0000F7010000}"/>
    <cellStyle name="40% - Accent4 4 5" xfId="1477" xr:uid="{00000000-0005-0000-0000-0000F8010000}"/>
    <cellStyle name="40% - Accent4 5" xfId="441" xr:uid="{00000000-0005-0000-0000-0000F9010000}"/>
    <cellStyle name="40% - Accent4 5 2" xfId="900" xr:uid="{00000000-0005-0000-0000-0000FA010000}"/>
    <cellStyle name="40% - Accent4 5 2 2" xfId="2840" xr:uid="{00000000-0005-0000-0000-0000FB010000}"/>
    <cellStyle name="40% - Accent4 5 2 3" xfId="3672" xr:uid="{00000000-0005-0000-0000-0000FC010000}"/>
    <cellStyle name="40% - Accent4 5 2 4" xfId="2007" xr:uid="{00000000-0005-0000-0000-0000FD010000}"/>
    <cellStyle name="40% - Accent4 5 3" xfId="2424" xr:uid="{00000000-0005-0000-0000-0000FE010000}"/>
    <cellStyle name="40% - Accent4 5 4" xfId="3256" xr:uid="{00000000-0005-0000-0000-0000FF010000}"/>
    <cellStyle name="40% - Accent4 5 5" xfId="1590" xr:uid="{00000000-0005-0000-0000-000000020000}"/>
    <cellStyle name="40% - Accent4 6" xfId="604" xr:uid="{00000000-0005-0000-0000-000001020000}"/>
    <cellStyle name="40% - Accent4 6 2" xfId="2561" xr:uid="{00000000-0005-0000-0000-000002020000}"/>
    <cellStyle name="40% - Accent4 6 3" xfId="3393" xr:uid="{00000000-0005-0000-0000-000003020000}"/>
    <cellStyle name="40% - Accent4 6 4" xfId="1727" xr:uid="{00000000-0005-0000-0000-000004020000}"/>
    <cellStyle name="40% - Accent4 7" xfId="1340" xr:uid="{00000000-0005-0000-0000-000005020000}"/>
    <cellStyle name="40% - Accent4 8" xfId="2174" xr:uid="{00000000-0005-0000-0000-000006020000}"/>
    <cellStyle name="40% - Accent4 9" xfId="3006" xr:uid="{00000000-0005-0000-0000-000007020000}"/>
    <cellStyle name="40% - Accent5" xfId="86" builtinId="47" customBuiltin="1"/>
    <cellStyle name="40% - Accent5 10" xfId="1046" xr:uid="{00000000-0005-0000-0000-000009020000}"/>
    <cellStyle name="40% - Accent5 2" xfId="111" xr:uid="{00000000-0005-0000-0000-00000A020000}"/>
    <cellStyle name="40% - Accent5 3" xfId="233" xr:uid="{00000000-0005-0000-0000-00000B020000}"/>
    <cellStyle name="40% - Accent5 3 2" xfId="372" xr:uid="{00000000-0005-0000-0000-00000C020000}"/>
    <cellStyle name="40% - Accent5 3 2 2" xfId="831" xr:uid="{00000000-0005-0000-0000-00000D020000}"/>
    <cellStyle name="40% - Accent5 3 2 2 2" xfId="2771" xr:uid="{00000000-0005-0000-0000-00000E020000}"/>
    <cellStyle name="40% - Accent5 3 2 2 3" xfId="3603" xr:uid="{00000000-0005-0000-0000-00000F020000}"/>
    <cellStyle name="40% - Accent5 3 2 2 4" xfId="1938" xr:uid="{00000000-0005-0000-0000-000010020000}"/>
    <cellStyle name="40% - Accent5 3 2 3" xfId="1521" xr:uid="{00000000-0005-0000-0000-000011020000}"/>
    <cellStyle name="40% - Accent5 3 2 4" xfId="2355" xr:uid="{00000000-0005-0000-0000-000012020000}"/>
    <cellStyle name="40% - Accent5 3 2 5" xfId="3187" xr:uid="{00000000-0005-0000-0000-000013020000}"/>
    <cellStyle name="40% - Accent5 3 2 6" xfId="1184" xr:uid="{00000000-0005-0000-0000-000014020000}"/>
    <cellStyle name="40% - Accent5 3 3" xfId="514" xr:uid="{00000000-0005-0000-0000-000015020000}"/>
    <cellStyle name="40% - Accent5 3 3 2" xfId="973" xr:uid="{00000000-0005-0000-0000-000016020000}"/>
    <cellStyle name="40% - Accent5 3 3 2 2" xfId="2913" xr:uid="{00000000-0005-0000-0000-000017020000}"/>
    <cellStyle name="40% - Accent5 3 3 2 3" xfId="3745" xr:uid="{00000000-0005-0000-0000-000018020000}"/>
    <cellStyle name="40% - Accent5 3 3 2 4" xfId="2080" xr:uid="{00000000-0005-0000-0000-000019020000}"/>
    <cellStyle name="40% - Accent5 3 3 3" xfId="2497" xr:uid="{00000000-0005-0000-0000-00001A020000}"/>
    <cellStyle name="40% - Accent5 3 3 4" xfId="3329" xr:uid="{00000000-0005-0000-0000-00001B020000}"/>
    <cellStyle name="40% - Accent5 3 3 5" xfId="1663" xr:uid="{00000000-0005-0000-0000-00001C020000}"/>
    <cellStyle name="40% - Accent5 3 4" xfId="694" xr:uid="{00000000-0005-0000-0000-00001D020000}"/>
    <cellStyle name="40% - Accent5 3 4 2" xfId="2634" xr:uid="{00000000-0005-0000-0000-00001E020000}"/>
    <cellStyle name="40% - Accent5 3 4 3" xfId="3466" xr:uid="{00000000-0005-0000-0000-00001F020000}"/>
    <cellStyle name="40% - Accent5 3 4 4" xfId="1801" xr:uid="{00000000-0005-0000-0000-000020020000}"/>
    <cellStyle name="40% - Accent5 3 5" xfId="1384" xr:uid="{00000000-0005-0000-0000-000021020000}"/>
    <cellStyle name="40% - Accent5 3 6" xfId="2218" xr:uid="{00000000-0005-0000-0000-000022020000}"/>
    <cellStyle name="40% - Accent5 3 7" xfId="3050" xr:uid="{00000000-0005-0000-0000-000023020000}"/>
    <cellStyle name="40% - Accent5 3 8" xfId="1117" xr:uid="{00000000-0005-0000-0000-000024020000}"/>
    <cellStyle name="40% - Accent5 4" xfId="330" xr:uid="{00000000-0005-0000-0000-000025020000}"/>
    <cellStyle name="40% - Accent5 4 2" xfId="789" xr:uid="{00000000-0005-0000-0000-000026020000}"/>
    <cellStyle name="40% - Accent5 4 2 2" xfId="2729" xr:uid="{00000000-0005-0000-0000-000027020000}"/>
    <cellStyle name="40% - Accent5 4 2 3" xfId="3561" xr:uid="{00000000-0005-0000-0000-000028020000}"/>
    <cellStyle name="40% - Accent5 4 2 4" xfId="1896" xr:uid="{00000000-0005-0000-0000-000029020000}"/>
    <cellStyle name="40% - Accent5 4 3" xfId="2313" xr:uid="{00000000-0005-0000-0000-00002A020000}"/>
    <cellStyle name="40% - Accent5 4 4" xfId="3145" xr:uid="{00000000-0005-0000-0000-00002B020000}"/>
    <cellStyle name="40% - Accent5 4 5" xfId="1479" xr:uid="{00000000-0005-0000-0000-00002C020000}"/>
    <cellStyle name="40% - Accent5 5" xfId="443" xr:uid="{00000000-0005-0000-0000-00002D020000}"/>
    <cellStyle name="40% - Accent5 5 2" xfId="902" xr:uid="{00000000-0005-0000-0000-00002E020000}"/>
    <cellStyle name="40% - Accent5 5 2 2" xfId="2842" xr:uid="{00000000-0005-0000-0000-00002F020000}"/>
    <cellStyle name="40% - Accent5 5 2 3" xfId="3674" xr:uid="{00000000-0005-0000-0000-000030020000}"/>
    <cellStyle name="40% - Accent5 5 2 4" xfId="2009" xr:uid="{00000000-0005-0000-0000-000031020000}"/>
    <cellStyle name="40% - Accent5 5 3" xfId="2426" xr:uid="{00000000-0005-0000-0000-000032020000}"/>
    <cellStyle name="40% - Accent5 5 4" xfId="3258" xr:uid="{00000000-0005-0000-0000-000033020000}"/>
    <cellStyle name="40% - Accent5 5 5" xfId="1592" xr:uid="{00000000-0005-0000-0000-000034020000}"/>
    <cellStyle name="40% - Accent5 6" xfId="606" xr:uid="{00000000-0005-0000-0000-000035020000}"/>
    <cellStyle name="40% - Accent5 6 2" xfId="2563" xr:uid="{00000000-0005-0000-0000-000036020000}"/>
    <cellStyle name="40% - Accent5 6 3" xfId="3395" xr:uid="{00000000-0005-0000-0000-000037020000}"/>
    <cellStyle name="40% - Accent5 6 4" xfId="1729" xr:uid="{00000000-0005-0000-0000-000038020000}"/>
    <cellStyle name="40% - Accent5 7" xfId="1342" xr:uid="{00000000-0005-0000-0000-000039020000}"/>
    <cellStyle name="40% - Accent5 8" xfId="2176" xr:uid="{00000000-0005-0000-0000-00003A020000}"/>
    <cellStyle name="40% - Accent5 9" xfId="3008" xr:uid="{00000000-0005-0000-0000-00003B020000}"/>
    <cellStyle name="40% - Accent6" xfId="90" builtinId="51" customBuiltin="1"/>
    <cellStyle name="40% - Accent6 10" xfId="1048" xr:uid="{00000000-0005-0000-0000-00003D020000}"/>
    <cellStyle name="40% - Accent6 2" xfId="112" xr:uid="{00000000-0005-0000-0000-00003E020000}"/>
    <cellStyle name="40% - Accent6 3" xfId="235" xr:uid="{00000000-0005-0000-0000-00003F020000}"/>
    <cellStyle name="40% - Accent6 3 2" xfId="374" xr:uid="{00000000-0005-0000-0000-000040020000}"/>
    <cellStyle name="40% - Accent6 3 2 2" xfId="833" xr:uid="{00000000-0005-0000-0000-000041020000}"/>
    <cellStyle name="40% - Accent6 3 2 2 2" xfId="2773" xr:uid="{00000000-0005-0000-0000-000042020000}"/>
    <cellStyle name="40% - Accent6 3 2 2 3" xfId="3605" xr:uid="{00000000-0005-0000-0000-000043020000}"/>
    <cellStyle name="40% - Accent6 3 2 2 4" xfId="1940" xr:uid="{00000000-0005-0000-0000-000044020000}"/>
    <cellStyle name="40% - Accent6 3 2 3" xfId="1523" xr:uid="{00000000-0005-0000-0000-000045020000}"/>
    <cellStyle name="40% - Accent6 3 2 4" xfId="2357" xr:uid="{00000000-0005-0000-0000-000046020000}"/>
    <cellStyle name="40% - Accent6 3 2 5" xfId="3189" xr:uid="{00000000-0005-0000-0000-000047020000}"/>
    <cellStyle name="40% - Accent6 3 2 6" xfId="1185" xr:uid="{00000000-0005-0000-0000-000048020000}"/>
    <cellStyle name="40% - Accent6 3 3" xfId="516" xr:uid="{00000000-0005-0000-0000-000049020000}"/>
    <cellStyle name="40% - Accent6 3 3 2" xfId="975" xr:uid="{00000000-0005-0000-0000-00004A020000}"/>
    <cellStyle name="40% - Accent6 3 3 2 2" xfId="2915" xr:uid="{00000000-0005-0000-0000-00004B020000}"/>
    <cellStyle name="40% - Accent6 3 3 2 3" xfId="3747" xr:uid="{00000000-0005-0000-0000-00004C020000}"/>
    <cellStyle name="40% - Accent6 3 3 2 4" xfId="2082" xr:uid="{00000000-0005-0000-0000-00004D020000}"/>
    <cellStyle name="40% - Accent6 3 3 3" xfId="2499" xr:uid="{00000000-0005-0000-0000-00004E020000}"/>
    <cellStyle name="40% - Accent6 3 3 4" xfId="3331" xr:uid="{00000000-0005-0000-0000-00004F020000}"/>
    <cellStyle name="40% - Accent6 3 3 5" xfId="1665" xr:uid="{00000000-0005-0000-0000-000050020000}"/>
    <cellStyle name="40% - Accent6 3 4" xfId="696" xr:uid="{00000000-0005-0000-0000-000051020000}"/>
    <cellStyle name="40% - Accent6 3 4 2" xfId="2636" xr:uid="{00000000-0005-0000-0000-000052020000}"/>
    <cellStyle name="40% - Accent6 3 4 3" xfId="3468" xr:uid="{00000000-0005-0000-0000-000053020000}"/>
    <cellStyle name="40% - Accent6 3 4 4" xfId="1803" xr:uid="{00000000-0005-0000-0000-000054020000}"/>
    <cellStyle name="40% - Accent6 3 5" xfId="1386" xr:uid="{00000000-0005-0000-0000-000055020000}"/>
    <cellStyle name="40% - Accent6 3 6" xfId="2220" xr:uid="{00000000-0005-0000-0000-000056020000}"/>
    <cellStyle name="40% - Accent6 3 7" xfId="3052" xr:uid="{00000000-0005-0000-0000-000057020000}"/>
    <cellStyle name="40% - Accent6 3 8" xfId="1119" xr:uid="{00000000-0005-0000-0000-000058020000}"/>
    <cellStyle name="40% - Accent6 4" xfId="332" xr:uid="{00000000-0005-0000-0000-000059020000}"/>
    <cellStyle name="40% - Accent6 4 2" xfId="791" xr:uid="{00000000-0005-0000-0000-00005A020000}"/>
    <cellStyle name="40% - Accent6 4 2 2" xfId="2731" xr:uid="{00000000-0005-0000-0000-00005B020000}"/>
    <cellStyle name="40% - Accent6 4 2 3" xfId="3563" xr:uid="{00000000-0005-0000-0000-00005C020000}"/>
    <cellStyle name="40% - Accent6 4 2 4" xfId="1898" xr:uid="{00000000-0005-0000-0000-00005D020000}"/>
    <cellStyle name="40% - Accent6 4 3" xfId="2315" xr:uid="{00000000-0005-0000-0000-00005E020000}"/>
    <cellStyle name="40% - Accent6 4 4" xfId="3147" xr:uid="{00000000-0005-0000-0000-00005F020000}"/>
    <cellStyle name="40% - Accent6 4 5" xfId="1481" xr:uid="{00000000-0005-0000-0000-000060020000}"/>
    <cellStyle name="40% - Accent6 5" xfId="445" xr:uid="{00000000-0005-0000-0000-000061020000}"/>
    <cellStyle name="40% - Accent6 5 2" xfId="904" xr:uid="{00000000-0005-0000-0000-000062020000}"/>
    <cellStyle name="40% - Accent6 5 2 2" xfId="2844" xr:uid="{00000000-0005-0000-0000-000063020000}"/>
    <cellStyle name="40% - Accent6 5 2 3" xfId="3676" xr:uid="{00000000-0005-0000-0000-000064020000}"/>
    <cellStyle name="40% - Accent6 5 2 4" xfId="2011" xr:uid="{00000000-0005-0000-0000-000065020000}"/>
    <cellStyle name="40% - Accent6 5 3" xfId="2428" xr:uid="{00000000-0005-0000-0000-000066020000}"/>
    <cellStyle name="40% - Accent6 5 4" xfId="3260" xr:uid="{00000000-0005-0000-0000-000067020000}"/>
    <cellStyle name="40% - Accent6 5 5" xfId="1594" xr:uid="{00000000-0005-0000-0000-000068020000}"/>
    <cellStyle name="40% - Accent6 6" xfId="608" xr:uid="{00000000-0005-0000-0000-000069020000}"/>
    <cellStyle name="40% - Accent6 6 2" xfId="2565" xr:uid="{00000000-0005-0000-0000-00006A020000}"/>
    <cellStyle name="40% - Accent6 6 3" xfId="3397" xr:uid="{00000000-0005-0000-0000-00006B020000}"/>
    <cellStyle name="40% - Accent6 6 4" xfId="1731" xr:uid="{00000000-0005-0000-0000-00006C020000}"/>
    <cellStyle name="40% - Accent6 7" xfId="1344" xr:uid="{00000000-0005-0000-0000-00006D020000}"/>
    <cellStyle name="40% - Accent6 8" xfId="2178" xr:uid="{00000000-0005-0000-0000-00006E020000}"/>
    <cellStyle name="40% - Accent6 9" xfId="3010" xr:uid="{00000000-0005-0000-0000-00006F020000}"/>
    <cellStyle name="60% - Accent1" xfId="71" builtinId="32" customBuiltin="1"/>
    <cellStyle name="60% - Accent1 2" xfId="113" xr:uid="{00000000-0005-0000-0000-000071020000}"/>
    <cellStyle name="60% - Accent2" xfId="75" builtinId="36" customBuiltin="1"/>
    <cellStyle name="60% - Accent2 2" xfId="114" xr:uid="{00000000-0005-0000-0000-000073020000}"/>
    <cellStyle name="60% - Accent3" xfId="79" builtinId="40" customBuiltin="1"/>
    <cellStyle name="60% - Accent3 2" xfId="115" xr:uid="{00000000-0005-0000-0000-000075020000}"/>
    <cellStyle name="60% - Accent4" xfId="83" builtinId="44" customBuiltin="1"/>
    <cellStyle name="60% - Accent4 2" xfId="116" xr:uid="{00000000-0005-0000-0000-000077020000}"/>
    <cellStyle name="60% - Accent5" xfId="87" builtinId="48" customBuiltin="1"/>
    <cellStyle name="60% - Accent5 2" xfId="117" xr:uid="{00000000-0005-0000-0000-000079020000}"/>
    <cellStyle name="60% - Accent6" xfId="91" builtinId="52" customBuiltin="1"/>
    <cellStyle name="60% - Accent6 2" xfId="118" xr:uid="{00000000-0005-0000-0000-00007B020000}"/>
    <cellStyle name="Accent1" xfId="68" builtinId="29" customBuiltin="1"/>
    <cellStyle name="Accent1 2" xfId="119" xr:uid="{00000000-0005-0000-0000-00007D020000}"/>
    <cellStyle name="Accent2" xfId="72" builtinId="33" customBuiltin="1"/>
    <cellStyle name="Accent2 2" xfId="120" xr:uid="{00000000-0005-0000-0000-00007F020000}"/>
    <cellStyle name="Accent3" xfId="76" builtinId="37" customBuiltin="1"/>
    <cellStyle name="Accent3 2" xfId="121" xr:uid="{00000000-0005-0000-0000-000081020000}"/>
    <cellStyle name="Accent4" xfId="80" builtinId="41" customBuiltin="1"/>
    <cellStyle name="Accent4 2" xfId="122" xr:uid="{00000000-0005-0000-0000-000083020000}"/>
    <cellStyle name="Accent5" xfId="84" builtinId="45" customBuiltin="1"/>
    <cellStyle name="Accent5 2" xfId="123" xr:uid="{00000000-0005-0000-0000-000085020000}"/>
    <cellStyle name="Accent6" xfId="88" builtinId="49" customBuiltin="1"/>
    <cellStyle name="Accent6 2" xfId="124" xr:uid="{00000000-0005-0000-0000-000087020000}"/>
    <cellStyle name="Bad" xfId="58" builtinId="27" customBuiltin="1"/>
    <cellStyle name="Bad 2" xfId="125" xr:uid="{00000000-0005-0000-0000-000089020000}"/>
    <cellStyle name="BudBodyFigs" xfId="3" xr:uid="{00000000-0005-0000-0000-00008A020000}"/>
    <cellStyle name="BudBodyFigs 2" xfId="17" xr:uid="{00000000-0005-0000-0000-00008B020000}"/>
    <cellStyle name="BudBodyFigs 2 2" xfId="179" xr:uid="{00000000-0005-0000-0000-00008C020000}"/>
    <cellStyle name="BudBodyFigs 2 3" xfId="616" xr:uid="{00000000-0005-0000-0000-00008D020000}"/>
    <cellStyle name="BudBodyFigs 2 4" xfId="573" xr:uid="{00000000-0005-0000-0000-00008E020000}"/>
    <cellStyle name="BudBodyFigs 3" xfId="38" xr:uid="{00000000-0005-0000-0000-00008F020000}"/>
    <cellStyle name="BudBodyFigs 4" xfId="150" xr:uid="{00000000-0005-0000-0000-000090020000}"/>
    <cellStyle name="BudBodyFigs 5" xfId="93" xr:uid="{00000000-0005-0000-0000-000091020000}"/>
    <cellStyle name="BudBodyFigs 6" xfId="610" xr:uid="{00000000-0005-0000-0000-000092020000}"/>
    <cellStyle name="BudBodyFigs 7" xfId="572" xr:uid="{00000000-0005-0000-0000-000093020000}"/>
    <cellStyle name="BudBookHeader" xfId="4" xr:uid="{00000000-0005-0000-0000-000094020000}"/>
    <cellStyle name="BudBookSubTotal" xfId="5" xr:uid="{00000000-0005-0000-0000-000095020000}"/>
    <cellStyle name="BudBookSubTotal 2" xfId="18" xr:uid="{00000000-0005-0000-0000-000096020000}"/>
    <cellStyle name="BudBookSubTotal 2 2" xfId="180" xr:uid="{00000000-0005-0000-0000-000097020000}"/>
    <cellStyle name="BudBookSubTotal 3" xfId="39" xr:uid="{00000000-0005-0000-0000-000098020000}"/>
    <cellStyle name="BudBookSubTotal 4" xfId="151" xr:uid="{00000000-0005-0000-0000-000099020000}"/>
    <cellStyle name="BudBookSubTotal 5" xfId="94" xr:uid="{00000000-0005-0000-0000-00009A020000}"/>
    <cellStyle name="BudBookTotal" xfId="6" xr:uid="{00000000-0005-0000-0000-00009B020000}"/>
    <cellStyle name="BudHeaderMid" xfId="7" xr:uid="{00000000-0005-0000-0000-00009C020000}"/>
    <cellStyle name="BudMainTitle" xfId="8" xr:uid="{00000000-0005-0000-0000-00009D020000}"/>
    <cellStyle name="BudSubTitle" xfId="9" xr:uid="{00000000-0005-0000-0000-00009E020000}"/>
    <cellStyle name="BudTopLine" xfId="10" xr:uid="{00000000-0005-0000-0000-00009F020000}"/>
    <cellStyle name="Calculation" xfId="62" builtinId="22" customBuiltin="1"/>
    <cellStyle name="Calculation 2" xfId="126" xr:uid="{00000000-0005-0000-0000-0000A1020000}"/>
    <cellStyle name="CellBAValue" xfId="127" xr:uid="{00000000-0005-0000-0000-0000A2020000}"/>
    <cellStyle name="CellBAValue 2" xfId="145" xr:uid="{00000000-0005-0000-0000-0000A3020000}"/>
    <cellStyle name="CellNationValue" xfId="128" xr:uid="{00000000-0005-0000-0000-0000A4020000}"/>
    <cellStyle name="CellUAValue" xfId="129" xr:uid="{00000000-0005-0000-0000-0000A5020000}"/>
    <cellStyle name="CellUAValue 2" xfId="146" xr:uid="{00000000-0005-0000-0000-0000A6020000}"/>
    <cellStyle name="Check Cell" xfId="64" builtinId="23" customBuiltin="1"/>
    <cellStyle name="Check Cell 2" xfId="130" xr:uid="{00000000-0005-0000-0000-0000A8020000}"/>
    <cellStyle name="Comma" xfId="3803" builtinId="3"/>
    <cellStyle name="Comma 10" xfId="95" xr:uid="{00000000-0005-0000-0000-0000AA020000}"/>
    <cellStyle name="Comma 10 2" xfId="181" xr:uid="{00000000-0005-0000-0000-0000AB020000}"/>
    <cellStyle name="Comma 11" xfId="611" xr:uid="{00000000-0005-0000-0000-0000AC020000}"/>
    <cellStyle name="Comma 2" xfId="12" xr:uid="{00000000-0005-0000-0000-0000AD020000}"/>
    <cellStyle name="Comma 2 2" xfId="20" xr:uid="{00000000-0005-0000-0000-0000AE020000}"/>
    <cellStyle name="Comma 2 2 2" xfId="153" xr:uid="{00000000-0005-0000-0000-0000AF020000}"/>
    <cellStyle name="Comma 2 2 3" xfId="147" xr:uid="{00000000-0005-0000-0000-0000B0020000}"/>
    <cellStyle name="Comma 2 3" xfId="152" xr:uid="{00000000-0005-0000-0000-0000B1020000}"/>
    <cellStyle name="Comma 2 4" xfId="97" xr:uid="{00000000-0005-0000-0000-0000B2020000}"/>
    <cellStyle name="Comma 2 5" xfId="612" xr:uid="{00000000-0005-0000-0000-0000B3020000}"/>
    <cellStyle name="Comma 2 6" xfId="574" xr:uid="{00000000-0005-0000-0000-0000B4020000}"/>
    <cellStyle name="Comma 3" xfId="19" xr:uid="{00000000-0005-0000-0000-0000B5020000}"/>
    <cellStyle name="Comma 3 2" xfId="23" xr:uid="{00000000-0005-0000-0000-0000B6020000}"/>
    <cellStyle name="Comma 3 3" xfId="617" xr:uid="{00000000-0005-0000-0000-0000B7020000}"/>
    <cellStyle name="Comma 3 4" xfId="575" xr:uid="{00000000-0005-0000-0000-0000B8020000}"/>
    <cellStyle name="Comma 4" xfId="25" xr:uid="{00000000-0005-0000-0000-0000B9020000}"/>
    <cellStyle name="Comma 4 2" xfId="26" xr:uid="{00000000-0005-0000-0000-0000BA020000}"/>
    <cellStyle name="Comma 4 2 2" xfId="182" xr:uid="{00000000-0005-0000-0000-0000BB020000}"/>
    <cellStyle name="Comma 4 3" xfId="45" xr:uid="{00000000-0005-0000-0000-0000BC020000}"/>
    <cellStyle name="Comma 4 4" xfId="43" xr:uid="{00000000-0005-0000-0000-0000BD020000}"/>
    <cellStyle name="Comma 4 5" xfId="619" xr:uid="{00000000-0005-0000-0000-0000BE020000}"/>
    <cellStyle name="Comma 4 6" xfId="576" xr:uid="{00000000-0005-0000-0000-0000BF020000}"/>
    <cellStyle name="Comma 5" xfId="27" xr:uid="{00000000-0005-0000-0000-0000C0020000}"/>
    <cellStyle name="Comma 5 2" xfId="28" xr:uid="{00000000-0005-0000-0000-0000C1020000}"/>
    <cellStyle name="Comma 5 2 2" xfId="184" xr:uid="{00000000-0005-0000-0000-0000C2020000}"/>
    <cellStyle name="Comma 5 3" xfId="183" xr:uid="{00000000-0005-0000-0000-0000C3020000}"/>
    <cellStyle name="Comma 6" xfId="29" xr:uid="{00000000-0005-0000-0000-0000C4020000}"/>
    <cellStyle name="Comma 6 2" xfId="174" xr:uid="{00000000-0005-0000-0000-0000C5020000}"/>
    <cellStyle name="Comma 6 2 2" xfId="186" xr:uid="{00000000-0005-0000-0000-0000C6020000}"/>
    <cellStyle name="Comma 6 3" xfId="185" xr:uid="{00000000-0005-0000-0000-0000C7020000}"/>
    <cellStyle name="Comma 7" xfId="24" xr:uid="{00000000-0005-0000-0000-0000C8020000}"/>
    <cellStyle name="Comma 7 2" xfId="31" xr:uid="{00000000-0005-0000-0000-0000C9020000}"/>
    <cellStyle name="Comma 7 2 2" xfId="188" xr:uid="{00000000-0005-0000-0000-0000CA020000}"/>
    <cellStyle name="Comma 7 3" xfId="187" xr:uid="{00000000-0005-0000-0000-0000CB020000}"/>
    <cellStyle name="Comma 8" xfId="34" xr:uid="{00000000-0005-0000-0000-0000CC020000}"/>
    <cellStyle name="Comma 8 10" xfId="432" xr:uid="{00000000-0005-0000-0000-0000CD020000}"/>
    <cellStyle name="Comma 8 10 2" xfId="891" xr:uid="{00000000-0005-0000-0000-0000CE020000}"/>
    <cellStyle name="Comma 8 10 2 2" xfId="2831" xr:uid="{00000000-0005-0000-0000-0000CF020000}"/>
    <cellStyle name="Comma 8 10 2 3" xfId="3663" xr:uid="{00000000-0005-0000-0000-0000D0020000}"/>
    <cellStyle name="Comma 8 10 2 4" xfId="1998" xr:uid="{00000000-0005-0000-0000-0000D1020000}"/>
    <cellStyle name="Comma 8 10 3" xfId="2415" xr:uid="{00000000-0005-0000-0000-0000D2020000}"/>
    <cellStyle name="Comma 8 10 4" xfId="3247" xr:uid="{00000000-0005-0000-0000-0000D3020000}"/>
    <cellStyle name="Comma 8 10 5" xfId="1581" xr:uid="{00000000-0005-0000-0000-0000D4020000}"/>
    <cellStyle name="Comma 8 11" xfId="623" xr:uid="{00000000-0005-0000-0000-0000D5020000}"/>
    <cellStyle name="Comma 8 11 2" xfId="2569" xr:uid="{00000000-0005-0000-0000-0000D6020000}"/>
    <cellStyle name="Comma 8 11 3" xfId="3401" xr:uid="{00000000-0005-0000-0000-0000D7020000}"/>
    <cellStyle name="Comma 8 11 4" xfId="1736" xr:uid="{00000000-0005-0000-0000-0000D8020000}"/>
    <cellStyle name="Comma 8 12" xfId="1307" xr:uid="{00000000-0005-0000-0000-0000D9020000}"/>
    <cellStyle name="Comma 8 13" xfId="2141" xr:uid="{00000000-0005-0000-0000-0000DA020000}"/>
    <cellStyle name="Comma 8 14" xfId="2973" xr:uid="{00000000-0005-0000-0000-0000DB020000}"/>
    <cellStyle name="Comma 8 15" xfId="1035" xr:uid="{00000000-0005-0000-0000-0000DC020000}"/>
    <cellStyle name="Comma 8 2" xfId="49" xr:uid="{00000000-0005-0000-0000-0000DD020000}"/>
    <cellStyle name="Comma 8 2 10" xfId="1312" xr:uid="{00000000-0005-0000-0000-0000DE020000}"/>
    <cellStyle name="Comma 8 2 11" xfId="2146" xr:uid="{00000000-0005-0000-0000-0000DF020000}"/>
    <cellStyle name="Comma 8 2 12" xfId="2978" xr:uid="{00000000-0005-0000-0000-0000E0020000}"/>
    <cellStyle name="Comma 8 2 13" xfId="1057" xr:uid="{00000000-0005-0000-0000-0000E1020000}"/>
    <cellStyle name="Comma 8 2 2" xfId="163" xr:uid="{00000000-0005-0000-0000-0000E2020000}"/>
    <cellStyle name="Comma 8 2 2 10" xfId="1069" xr:uid="{00000000-0005-0000-0000-0000E3020000}"/>
    <cellStyle name="Comma 8 2 2 2" xfId="190" xr:uid="{00000000-0005-0000-0000-0000E4020000}"/>
    <cellStyle name="Comma 8 2 2 3" xfId="257" xr:uid="{00000000-0005-0000-0000-0000E5020000}"/>
    <cellStyle name="Comma 8 2 2 3 2" xfId="395" xr:uid="{00000000-0005-0000-0000-0000E6020000}"/>
    <cellStyle name="Comma 8 2 2 3 2 2" xfId="854" xr:uid="{00000000-0005-0000-0000-0000E7020000}"/>
    <cellStyle name="Comma 8 2 2 3 2 2 2" xfId="2794" xr:uid="{00000000-0005-0000-0000-0000E8020000}"/>
    <cellStyle name="Comma 8 2 2 3 2 2 3" xfId="3626" xr:uid="{00000000-0005-0000-0000-0000E9020000}"/>
    <cellStyle name="Comma 8 2 2 3 2 2 4" xfId="1961" xr:uid="{00000000-0005-0000-0000-0000EA020000}"/>
    <cellStyle name="Comma 8 2 2 3 2 3" xfId="1544" xr:uid="{00000000-0005-0000-0000-0000EB020000}"/>
    <cellStyle name="Comma 8 2 2 3 2 4" xfId="2378" xr:uid="{00000000-0005-0000-0000-0000EC020000}"/>
    <cellStyle name="Comma 8 2 2 3 2 5" xfId="3210" xr:uid="{00000000-0005-0000-0000-0000ED020000}"/>
    <cellStyle name="Comma 8 2 2 3 2 6" xfId="1189" xr:uid="{00000000-0005-0000-0000-0000EE020000}"/>
    <cellStyle name="Comma 8 2 2 3 3" xfId="537" xr:uid="{00000000-0005-0000-0000-0000EF020000}"/>
    <cellStyle name="Comma 8 2 2 3 3 2" xfId="996" xr:uid="{00000000-0005-0000-0000-0000F0020000}"/>
    <cellStyle name="Comma 8 2 2 3 3 2 2" xfId="2936" xr:uid="{00000000-0005-0000-0000-0000F1020000}"/>
    <cellStyle name="Comma 8 2 2 3 3 2 3" xfId="3768" xr:uid="{00000000-0005-0000-0000-0000F2020000}"/>
    <cellStyle name="Comma 8 2 2 3 3 2 4" xfId="2103" xr:uid="{00000000-0005-0000-0000-0000F3020000}"/>
    <cellStyle name="Comma 8 2 2 3 3 3" xfId="2520" xr:uid="{00000000-0005-0000-0000-0000F4020000}"/>
    <cellStyle name="Comma 8 2 2 3 3 4" xfId="3352" xr:uid="{00000000-0005-0000-0000-0000F5020000}"/>
    <cellStyle name="Comma 8 2 2 3 3 5" xfId="1686" xr:uid="{00000000-0005-0000-0000-0000F6020000}"/>
    <cellStyle name="Comma 8 2 2 3 4" xfId="717" xr:uid="{00000000-0005-0000-0000-0000F7020000}"/>
    <cellStyle name="Comma 8 2 2 3 4 2" xfId="2657" xr:uid="{00000000-0005-0000-0000-0000F8020000}"/>
    <cellStyle name="Comma 8 2 2 3 4 3" xfId="3489" xr:uid="{00000000-0005-0000-0000-0000F9020000}"/>
    <cellStyle name="Comma 8 2 2 3 4 4" xfId="1824" xr:uid="{00000000-0005-0000-0000-0000FA020000}"/>
    <cellStyle name="Comma 8 2 2 3 5" xfId="1407" xr:uid="{00000000-0005-0000-0000-0000FB020000}"/>
    <cellStyle name="Comma 8 2 2 3 6" xfId="2241" xr:uid="{00000000-0005-0000-0000-0000FC020000}"/>
    <cellStyle name="Comma 8 2 2 3 7" xfId="3073" xr:uid="{00000000-0005-0000-0000-0000FD020000}"/>
    <cellStyle name="Comma 8 2 2 3 8" xfId="1140" xr:uid="{00000000-0005-0000-0000-0000FE020000}"/>
    <cellStyle name="Comma 8 2 2 4" xfId="312" xr:uid="{00000000-0005-0000-0000-0000FF020000}"/>
    <cellStyle name="Comma 8 2 2 4 2" xfId="771" xr:uid="{00000000-0005-0000-0000-000000030000}"/>
    <cellStyle name="Comma 8 2 2 4 2 2" xfId="2711" xr:uid="{00000000-0005-0000-0000-000001030000}"/>
    <cellStyle name="Comma 8 2 2 4 2 3" xfId="3543" xr:uid="{00000000-0005-0000-0000-000002030000}"/>
    <cellStyle name="Comma 8 2 2 4 2 4" xfId="1878" xr:uid="{00000000-0005-0000-0000-000003030000}"/>
    <cellStyle name="Comma 8 2 2 4 3" xfId="1461" xr:uid="{00000000-0005-0000-0000-000004030000}"/>
    <cellStyle name="Comma 8 2 2 4 4" xfId="2295" xr:uid="{00000000-0005-0000-0000-000005030000}"/>
    <cellStyle name="Comma 8 2 2 4 5" xfId="3127" xr:uid="{00000000-0005-0000-0000-000006030000}"/>
    <cellStyle name="Comma 8 2 2 4 6" xfId="1188" xr:uid="{00000000-0005-0000-0000-000007030000}"/>
    <cellStyle name="Comma 8 2 2 5" xfId="466" xr:uid="{00000000-0005-0000-0000-000008030000}"/>
    <cellStyle name="Comma 8 2 2 5 2" xfId="925" xr:uid="{00000000-0005-0000-0000-000009030000}"/>
    <cellStyle name="Comma 8 2 2 5 2 2" xfId="2865" xr:uid="{00000000-0005-0000-0000-00000A030000}"/>
    <cellStyle name="Comma 8 2 2 5 2 3" xfId="3697" xr:uid="{00000000-0005-0000-0000-00000B030000}"/>
    <cellStyle name="Comma 8 2 2 5 2 4" xfId="2032" xr:uid="{00000000-0005-0000-0000-00000C030000}"/>
    <cellStyle name="Comma 8 2 2 5 3" xfId="2449" xr:uid="{00000000-0005-0000-0000-00000D030000}"/>
    <cellStyle name="Comma 8 2 2 5 4" xfId="3281" xr:uid="{00000000-0005-0000-0000-00000E030000}"/>
    <cellStyle name="Comma 8 2 2 5 5" xfId="1615" xr:uid="{00000000-0005-0000-0000-00000F030000}"/>
    <cellStyle name="Comma 8 2 2 6" xfId="645" xr:uid="{00000000-0005-0000-0000-000010030000}"/>
    <cellStyle name="Comma 8 2 2 6 2" xfId="2586" xr:uid="{00000000-0005-0000-0000-000011030000}"/>
    <cellStyle name="Comma 8 2 2 6 3" xfId="3418" xr:uid="{00000000-0005-0000-0000-000012030000}"/>
    <cellStyle name="Comma 8 2 2 6 4" xfId="1753" xr:uid="{00000000-0005-0000-0000-000013030000}"/>
    <cellStyle name="Comma 8 2 2 7" xfId="1324" xr:uid="{00000000-0005-0000-0000-000014030000}"/>
    <cellStyle name="Comma 8 2 2 8" xfId="2158" xr:uid="{00000000-0005-0000-0000-000015030000}"/>
    <cellStyle name="Comma 8 2 2 9" xfId="2990" xr:uid="{00000000-0005-0000-0000-000016030000}"/>
    <cellStyle name="Comma 8 2 3" xfId="206" xr:uid="{00000000-0005-0000-0000-000017030000}"/>
    <cellStyle name="Comma 8 2 3 2" xfId="279" xr:uid="{00000000-0005-0000-0000-000018030000}"/>
    <cellStyle name="Comma 8 2 3 2 2" xfId="417" xr:uid="{00000000-0005-0000-0000-000019030000}"/>
    <cellStyle name="Comma 8 2 3 2 2 2" xfId="876" xr:uid="{00000000-0005-0000-0000-00001A030000}"/>
    <cellStyle name="Comma 8 2 3 2 2 2 2" xfId="2816" xr:uid="{00000000-0005-0000-0000-00001B030000}"/>
    <cellStyle name="Comma 8 2 3 2 2 2 3" xfId="3648" xr:uid="{00000000-0005-0000-0000-00001C030000}"/>
    <cellStyle name="Comma 8 2 3 2 2 2 4" xfId="1983" xr:uid="{00000000-0005-0000-0000-00001D030000}"/>
    <cellStyle name="Comma 8 2 3 2 2 3" xfId="1566" xr:uid="{00000000-0005-0000-0000-00001E030000}"/>
    <cellStyle name="Comma 8 2 3 2 2 4" xfId="2400" xr:uid="{00000000-0005-0000-0000-00001F030000}"/>
    <cellStyle name="Comma 8 2 3 2 2 5" xfId="3232" xr:uid="{00000000-0005-0000-0000-000020030000}"/>
    <cellStyle name="Comma 8 2 3 2 2 6" xfId="1191" xr:uid="{00000000-0005-0000-0000-000021030000}"/>
    <cellStyle name="Comma 8 2 3 2 3" xfId="559" xr:uid="{00000000-0005-0000-0000-000022030000}"/>
    <cellStyle name="Comma 8 2 3 2 3 2" xfId="1018" xr:uid="{00000000-0005-0000-0000-000023030000}"/>
    <cellStyle name="Comma 8 2 3 2 3 2 2" xfId="2958" xr:uid="{00000000-0005-0000-0000-000024030000}"/>
    <cellStyle name="Comma 8 2 3 2 3 2 3" xfId="3790" xr:uid="{00000000-0005-0000-0000-000025030000}"/>
    <cellStyle name="Comma 8 2 3 2 3 2 4" xfId="2125" xr:uid="{00000000-0005-0000-0000-000026030000}"/>
    <cellStyle name="Comma 8 2 3 2 3 3" xfId="2542" xr:uid="{00000000-0005-0000-0000-000027030000}"/>
    <cellStyle name="Comma 8 2 3 2 3 4" xfId="3374" xr:uid="{00000000-0005-0000-0000-000028030000}"/>
    <cellStyle name="Comma 8 2 3 2 3 5" xfId="1708" xr:uid="{00000000-0005-0000-0000-000029030000}"/>
    <cellStyle name="Comma 8 2 3 2 4" xfId="739" xr:uid="{00000000-0005-0000-0000-00002A030000}"/>
    <cellStyle name="Comma 8 2 3 2 4 2" xfId="2679" xr:uid="{00000000-0005-0000-0000-00002B030000}"/>
    <cellStyle name="Comma 8 2 3 2 4 3" xfId="3511" xr:uid="{00000000-0005-0000-0000-00002C030000}"/>
    <cellStyle name="Comma 8 2 3 2 4 4" xfId="1846" xr:uid="{00000000-0005-0000-0000-00002D030000}"/>
    <cellStyle name="Comma 8 2 3 2 5" xfId="1429" xr:uid="{00000000-0005-0000-0000-00002E030000}"/>
    <cellStyle name="Comma 8 2 3 2 6" xfId="2263" xr:uid="{00000000-0005-0000-0000-00002F030000}"/>
    <cellStyle name="Comma 8 2 3 2 7" xfId="3095" xr:uid="{00000000-0005-0000-0000-000030030000}"/>
    <cellStyle name="Comma 8 2 3 2 8" xfId="1162" xr:uid="{00000000-0005-0000-0000-000031030000}"/>
    <cellStyle name="Comma 8 2 3 3" xfId="346" xr:uid="{00000000-0005-0000-0000-000032030000}"/>
    <cellStyle name="Comma 8 2 3 3 2" xfId="805" xr:uid="{00000000-0005-0000-0000-000033030000}"/>
    <cellStyle name="Comma 8 2 3 3 2 2" xfId="2745" xr:uid="{00000000-0005-0000-0000-000034030000}"/>
    <cellStyle name="Comma 8 2 3 3 2 3" xfId="3577" xr:uid="{00000000-0005-0000-0000-000035030000}"/>
    <cellStyle name="Comma 8 2 3 3 2 4" xfId="1912" xr:uid="{00000000-0005-0000-0000-000036030000}"/>
    <cellStyle name="Comma 8 2 3 3 3" xfId="1495" xr:uid="{00000000-0005-0000-0000-000037030000}"/>
    <cellStyle name="Comma 8 2 3 3 4" xfId="2329" xr:uid="{00000000-0005-0000-0000-000038030000}"/>
    <cellStyle name="Comma 8 2 3 3 5" xfId="3161" xr:uid="{00000000-0005-0000-0000-000039030000}"/>
    <cellStyle name="Comma 8 2 3 3 6" xfId="1190" xr:uid="{00000000-0005-0000-0000-00003A030000}"/>
    <cellStyle name="Comma 8 2 3 4" xfId="488" xr:uid="{00000000-0005-0000-0000-00003B030000}"/>
    <cellStyle name="Comma 8 2 3 4 2" xfId="947" xr:uid="{00000000-0005-0000-0000-00003C030000}"/>
    <cellStyle name="Comma 8 2 3 4 2 2" xfId="2887" xr:uid="{00000000-0005-0000-0000-00003D030000}"/>
    <cellStyle name="Comma 8 2 3 4 2 3" xfId="3719" xr:uid="{00000000-0005-0000-0000-00003E030000}"/>
    <cellStyle name="Comma 8 2 3 4 2 4" xfId="2054" xr:uid="{00000000-0005-0000-0000-00003F030000}"/>
    <cellStyle name="Comma 8 2 3 4 3" xfId="2471" xr:uid="{00000000-0005-0000-0000-000040030000}"/>
    <cellStyle name="Comma 8 2 3 4 4" xfId="3303" xr:uid="{00000000-0005-0000-0000-000041030000}"/>
    <cellStyle name="Comma 8 2 3 4 5" xfId="1637" xr:uid="{00000000-0005-0000-0000-000042030000}"/>
    <cellStyle name="Comma 8 2 3 5" xfId="667" xr:uid="{00000000-0005-0000-0000-000043030000}"/>
    <cellStyle name="Comma 8 2 3 5 2" xfId="2608" xr:uid="{00000000-0005-0000-0000-000044030000}"/>
    <cellStyle name="Comma 8 2 3 5 3" xfId="3440" xr:uid="{00000000-0005-0000-0000-000045030000}"/>
    <cellStyle name="Comma 8 2 3 5 4" xfId="1775" xr:uid="{00000000-0005-0000-0000-000046030000}"/>
    <cellStyle name="Comma 8 2 3 6" xfId="1358" xr:uid="{00000000-0005-0000-0000-000047030000}"/>
    <cellStyle name="Comma 8 2 3 7" xfId="2192" xr:uid="{00000000-0005-0000-0000-000048030000}"/>
    <cellStyle name="Comma 8 2 3 8" xfId="3024" xr:uid="{00000000-0005-0000-0000-000049030000}"/>
    <cellStyle name="Comma 8 2 3 9" xfId="1091" xr:uid="{00000000-0005-0000-0000-00004A030000}"/>
    <cellStyle name="Comma 8 2 4" xfId="216" xr:uid="{00000000-0005-0000-0000-00004B030000}"/>
    <cellStyle name="Comma 8 2 4 2" xfId="289" xr:uid="{00000000-0005-0000-0000-00004C030000}"/>
    <cellStyle name="Comma 8 2 4 2 2" xfId="427" xr:uid="{00000000-0005-0000-0000-00004D030000}"/>
    <cellStyle name="Comma 8 2 4 2 2 2" xfId="886" xr:uid="{00000000-0005-0000-0000-00004E030000}"/>
    <cellStyle name="Comma 8 2 4 2 2 2 2" xfId="2826" xr:uid="{00000000-0005-0000-0000-00004F030000}"/>
    <cellStyle name="Comma 8 2 4 2 2 2 3" xfId="3658" xr:uid="{00000000-0005-0000-0000-000050030000}"/>
    <cellStyle name="Comma 8 2 4 2 2 2 4" xfId="1993" xr:uid="{00000000-0005-0000-0000-000051030000}"/>
    <cellStyle name="Comma 8 2 4 2 2 3" xfId="1576" xr:uid="{00000000-0005-0000-0000-000052030000}"/>
    <cellStyle name="Comma 8 2 4 2 2 4" xfId="2410" xr:uid="{00000000-0005-0000-0000-000053030000}"/>
    <cellStyle name="Comma 8 2 4 2 2 5" xfId="3242" xr:uid="{00000000-0005-0000-0000-000054030000}"/>
    <cellStyle name="Comma 8 2 4 2 2 6" xfId="1193" xr:uid="{00000000-0005-0000-0000-000055030000}"/>
    <cellStyle name="Comma 8 2 4 2 3" xfId="569" xr:uid="{00000000-0005-0000-0000-000056030000}"/>
    <cellStyle name="Comma 8 2 4 2 3 2" xfId="1028" xr:uid="{00000000-0005-0000-0000-000057030000}"/>
    <cellStyle name="Comma 8 2 4 2 3 2 2" xfId="2968" xr:uid="{00000000-0005-0000-0000-000058030000}"/>
    <cellStyle name="Comma 8 2 4 2 3 2 3" xfId="3800" xr:uid="{00000000-0005-0000-0000-000059030000}"/>
    <cellStyle name="Comma 8 2 4 2 3 2 4" xfId="2135" xr:uid="{00000000-0005-0000-0000-00005A030000}"/>
    <cellStyle name="Comma 8 2 4 2 3 3" xfId="2552" xr:uid="{00000000-0005-0000-0000-00005B030000}"/>
    <cellStyle name="Comma 8 2 4 2 3 4" xfId="3384" xr:uid="{00000000-0005-0000-0000-00005C030000}"/>
    <cellStyle name="Comma 8 2 4 2 3 5" xfId="1718" xr:uid="{00000000-0005-0000-0000-00005D030000}"/>
    <cellStyle name="Comma 8 2 4 2 4" xfId="749" xr:uid="{00000000-0005-0000-0000-00005E030000}"/>
    <cellStyle name="Comma 8 2 4 2 4 2" xfId="2689" xr:uid="{00000000-0005-0000-0000-00005F030000}"/>
    <cellStyle name="Comma 8 2 4 2 4 3" xfId="3521" xr:uid="{00000000-0005-0000-0000-000060030000}"/>
    <cellStyle name="Comma 8 2 4 2 4 4" xfId="1856" xr:uid="{00000000-0005-0000-0000-000061030000}"/>
    <cellStyle name="Comma 8 2 4 2 5" xfId="1439" xr:uid="{00000000-0005-0000-0000-000062030000}"/>
    <cellStyle name="Comma 8 2 4 2 6" xfId="2273" xr:uid="{00000000-0005-0000-0000-000063030000}"/>
    <cellStyle name="Comma 8 2 4 2 7" xfId="3105" xr:uid="{00000000-0005-0000-0000-000064030000}"/>
    <cellStyle name="Comma 8 2 4 2 8" xfId="1172" xr:uid="{00000000-0005-0000-0000-000065030000}"/>
    <cellStyle name="Comma 8 2 4 3" xfId="356" xr:uid="{00000000-0005-0000-0000-000066030000}"/>
    <cellStyle name="Comma 8 2 4 3 2" xfId="815" xr:uid="{00000000-0005-0000-0000-000067030000}"/>
    <cellStyle name="Comma 8 2 4 3 2 2" xfId="2755" xr:uid="{00000000-0005-0000-0000-000068030000}"/>
    <cellStyle name="Comma 8 2 4 3 2 3" xfId="3587" xr:uid="{00000000-0005-0000-0000-000069030000}"/>
    <cellStyle name="Comma 8 2 4 3 2 4" xfId="1922" xr:uid="{00000000-0005-0000-0000-00006A030000}"/>
    <cellStyle name="Comma 8 2 4 3 3" xfId="1505" xr:uid="{00000000-0005-0000-0000-00006B030000}"/>
    <cellStyle name="Comma 8 2 4 3 4" xfId="2339" xr:uid="{00000000-0005-0000-0000-00006C030000}"/>
    <cellStyle name="Comma 8 2 4 3 5" xfId="3171" xr:uid="{00000000-0005-0000-0000-00006D030000}"/>
    <cellStyle name="Comma 8 2 4 3 6" xfId="1192" xr:uid="{00000000-0005-0000-0000-00006E030000}"/>
    <cellStyle name="Comma 8 2 4 4" xfId="498" xr:uid="{00000000-0005-0000-0000-00006F030000}"/>
    <cellStyle name="Comma 8 2 4 4 2" xfId="957" xr:uid="{00000000-0005-0000-0000-000070030000}"/>
    <cellStyle name="Comma 8 2 4 4 2 2" xfId="2897" xr:uid="{00000000-0005-0000-0000-000071030000}"/>
    <cellStyle name="Comma 8 2 4 4 2 3" xfId="3729" xr:uid="{00000000-0005-0000-0000-000072030000}"/>
    <cellStyle name="Comma 8 2 4 4 2 4" xfId="2064" xr:uid="{00000000-0005-0000-0000-000073030000}"/>
    <cellStyle name="Comma 8 2 4 4 3" xfId="2481" xr:uid="{00000000-0005-0000-0000-000074030000}"/>
    <cellStyle name="Comma 8 2 4 4 4" xfId="3313" xr:uid="{00000000-0005-0000-0000-000075030000}"/>
    <cellStyle name="Comma 8 2 4 4 5" xfId="1647" xr:uid="{00000000-0005-0000-0000-000076030000}"/>
    <cellStyle name="Comma 8 2 4 5" xfId="677" xr:uid="{00000000-0005-0000-0000-000077030000}"/>
    <cellStyle name="Comma 8 2 4 5 2" xfId="2618" xr:uid="{00000000-0005-0000-0000-000078030000}"/>
    <cellStyle name="Comma 8 2 4 5 3" xfId="3450" xr:uid="{00000000-0005-0000-0000-000079030000}"/>
    <cellStyle name="Comma 8 2 4 5 4" xfId="1785" xr:uid="{00000000-0005-0000-0000-00007A030000}"/>
    <cellStyle name="Comma 8 2 4 6" xfId="1368" xr:uid="{00000000-0005-0000-0000-00007B030000}"/>
    <cellStyle name="Comma 8 2 4 7" xfId="2202" xr:uid="{00000000-0005-0000-0000-00007C030000}"/>
    <cellStyle name="Comma 8 2 4 8" xfId="3034" xr:uid="{00000000-0005-0000-0000-00007D030000}"/>
    <cellStyle name="Comma 8 2 4 9" xfId="1101" xr:uid="{00000000-0005-0000-0000-00007E030000}"/>
    <cellStyle name="Comma 8 2 5" xfId="176" xr:uid="{00000000-0005-0000-0000-00007F030000}"/>
    <cellStyle name="Comma 8 2 6" xfId="244" xr:uid="{00000000-0005-0000-0000-000080030000}"/>
    <cellStyle name="Comma 8 2 6 2" xfId="383" xr:uid="{00000000-0005-0000-0000-000081030000}"/>
    <cellStyle name="Comma 8 2 6 2 2" xfId="842" xr:uid="{00000000-0005-0000-0000-000082030000}"/>
    <cellStyle name="Comma 8 2 6 2 2 2" xfId="2782" xr:uid="{00000000-0005-0000-0000-000083030000}"/>
    <cellStyle name="Comma 8 2 6 2 2 3" xfId="3614" xr:uid="{00000000-0005-0000-0000-000084030000}"/>
    <cellStyle name="Comma 8 2 6 2 2 4" xfId="1949" xr:uid="{00000000-0005-0000-0000-000085030000}"/>
    <cellStyle name="Comma 8 2 6 2 3" xfId="1532" xr:uid="{00000000-0005-0000-0000-000086030000}"/>
    <cellStyle name="Comma 8 2 6 2 4" xfId="2366" xr:uid="{00000000-0005-0000-0000-000087030000}"/>
    <cellStyle name="Comma 8 2 6 2 5" xfId="3198" xr:uid="{00000000-0005-0000-0000-000088030000}"/>
    <cellStyle name="Comma 8 2 6 2 6" xfId="1194" xr:uid="{00000000-0005-0000-0000-000089030000}"/>
    <cellStyle name="Comma 8 2 6 3" xfId="525" xr:uid="{00000000-0005-0000-0000-00008A030000}"/>
    <cellStyle name="Comma 8 2 6 3 2" xfId="984" xr:uid="{00000000-0005-0000-0000-00008B030000}"/>
    <cellStyle name="Comma 8 2 6 3 2 2" xfId="2924" xr:uid="{00000000-0005-0000-0000-00008C030000}"/>
    <cellStyle name="Comma 8 2 6 3 2 3" xfId="3756" xr:uid="{00000000-0005-0000-0000-00008D030000}"/>
    <cellStyle name="Comma 8 2 6 3 2 4" xfId="2091" xr:uid="{00000000-0005-0000-0000-00008E030000}"/>
    <cellStyle name="Comma 8 2 6 3 3" xfId="2508" xr:uid="{00000000-0005-0000-0000-00008F030000}"/>
    <cellStyle name="Comma 8 2 6 3 4" xfId="3340" xr:uid="{00000000-0005-0000-0000-000090030000}"/>
    <cellStyle name="Comma 8 2 6 3 5" xfId="1674" xr:uid="{00000000-0005-0000-0000-000091030000}"/>
    <cellStyle name="Comma 8 2 6 4" xfId="705" xr:uid="{00000000-0005-0000-0000-000092030000}"/>
    <cellStyle name="Comma 8 2 6 4 2" xfId="2645" xr:uid="{00000000-0005-0000-0000-000093030000}"/>
    <cellStyle name="Comma 8 2 6 4 3" xfId="3477" xr:uid="{00000000-0005-0000-0000-000094030000}"/>
    <cellStyle name="Comma 8 2 6 4 4" xfId="1812" xr:uid="{00000000-0005-0000-0000-000095030000}"/>
    <cellStyle name="Comma 8 2 6 5" xfId="1395" xr:uid="{00000000-0005-0000-0000-000096030000}"/>
    <cellStyle name="Comma 8 2 6 6" xfId="2229" xr:uid="{00000000-0005-0000-0000-000097030000}"/>
    <cellStyle name="Comma 8 2 6 7" xfId="3061" xr:uid="{00000000-0005-0000-0000-000098030000}"/>
    <cellStyle name="Comma 8 2 6 8" xfId="1128" xr:uid="{00000000-0005-0000-0000-000099030000}"/>
    <cellStyle name="Comma 8 2 7" xfId="300" xr:uid="{00000000-0005-0000-0000-00009A030000}"/>
    <cellStyle name="Comma 8 2 7 2" xfId="759" xr:uid="{00000000-0005-0000-0000-00009B030000}"/>
    <cellStyle name="Comma 8 2 7 2 2" xfId="2699" xr:uid="{00000000-0005-0000-0000-00009C030000}"/>
    <cellStyle name="Comma 8 2 7 2 3" xfId="3531" xr:uid="{00000000-0005-0000-0000-00009D030000}"/>
    <cellStyle name="Comma 8 2 7 2 4" xfId="1866" xr:uid="{00000000-0005-0000-0000-00009E030000}"/>
    <cellStyle name="Comma 8 2 7 3" xfId="1449" xr:uid="{00000000-0005-0000-0000-00009F030000}"/>
    <cellStyle name="Comma 8 2 7 4" xfId="2283" xr:uid="{00000000-0005-0000-0000-0000A0030000}"/>
    <cellStyle name="Comma 8 2 7 5" xfId="3115" xr:uid="{00000000-0005-0000-0000-0000A1030000}"/>
    <cellStyle name="Comma 8 2 7 6" xfId="1187" xr:uid="{00000000-0005-0000-0000-0000A2030000}"/>
    <cellStyle name="Comma 8 2 8" xfId="454" xr:uid="{00000000-0005-0000-0000-0000A3030000}"/>
    <cellStyle name="Comma 8 2 8 2" xfId="913" xr:uid="{00000000-0005-0000-0000-0000A4030000}"/>
    <cellStyle name="Comma 8 2 8 2 2" xfId="2853" xr:uid="{00000000-0005-0000-0000-0000A5030000}"/>
    <cellStyle name="Comma 8 2 8 2 3" xfId="3685" xr:uid="{00000000-0005-0000-0000-0000A6030000}"/>
    <cellStyle name="Comma 8 2 8 2 4" xfId="2020" xr:uid="{00000000-0005-0000-0000-0000A7030000}"/>
    <cellStyle name="Comma 8 2 8 3" xfId="2437" xr:uid="{00000000-0005-0000-0000-0000A8030000}"/>
    <cellStyle name="Comma 8 2 8 4" xfId="3269" xr:uid="{00000000-0005-0000-0000-0000A9030000}"/>
    <cellStyle name="Comma 8 2 8 5" xfId="1603" xr:uid="{00000000-0005-0000-0000-0000AA030000}"/>
    <cellStyle name="Comma 8 2 9" xfId="631" xr:uid="{00000000-0005-0000-0000-0000AB030000}"/>
    <cellStyle name="Comma 8 2 9 2" xfId="2574" xr:uid="{00000000-0005-0000-0000-0000AC030000}"/>
    <cellStyle name="Comma 8 2 9 3" xfId="3406" xr:uid="{00000000-0005-0000-0000-0000AD030000}"/>
    <cellStyle name="Comma 8 2 9 4" xfId="1741" xr:uid="{00000000-0005-0000-0000-0000AE030000}"/>
    <cellStyle name="Comma 8 3" xfId="157" xr:uid="{00000000-0005-0000-0000-0000AF030000}"/>
    <cellStyle name="Comma 8 3 10" xfId="1064" xr:uid="{00000000-0005-0000-0000-0000B0030000}"/>
    <cellStyle name="Comma 8 3 2" xfId="189" xr:uid="{00000000-0005-0000-0000-0000B1030000}"/>
    <cellStyle name="Comma 8 3 3" xfId="252" xr:uid="{00000000-0005-0000-0000-0000B2030000}"/>
    <cellStyle name="Comma 8 3 3 2" xfId="390" xr:uid="{00000000-0005-0000-0000-0000B3030000}"/>
    <cellStyle name="Comma 8 3 3 2 2" xfId="849" xr:uid="{00000000-0005-0000-0000-0000B4030000}"/>
    <cellStyle name="Comma 8 3 3 2 2 2" xfId="2789" xr:uid="{00000000-0005-0000-0000-0000B5030000}"/>
    <cellStyle name="Comma 8 3 3 2 2 3" xfId="3621" xr:uid="{00000000-0005-0000-0000-0000B6030000}"/>
    <cellStyle name="Comma 8 3 3 2 2 4" xfId="1956" xr:uid="{00000000-0005-0000-0000-0000B7030000}"/>
    <cellStyle name="Comma 8 3 3 2 3" xfId="1539" xr:uid="{00000000-0005-0000-0000-0000B8030000}"/>
    <cellStyle name="Comma 8 3 3 2 4" xfId="2373" xr:uid="{00000000-0005-0000-0000-0000B9030000}"/>
    <cellStyle name="Comma 8 3 3 2 5" xfId="3205" xr:uid="{00000000-0005-0000-0000-0000BA030000}"/>
    <cellStyle name="Comma 8 3 3 2 6" xfId="1196" xr:uid="{00000000-0005-0000-0000-0000BB030000}"/>
    <cellStyle name="Comma 8 3 3 3" xfId="532" xr:uid="{00000000-0005-0000-0000-0000BC030000}"/>
    <cellStyle name="Comma 8 3 3 3 2" xfId="991" xr:uid="{00000000-0005-0000-0000-0000BD030000}"/>
    <cellStyle name="Comma 8 3 3 3 2 2" xfId="2931" xr:uid="{00000000-0005-0000-0000-0000BE030000}"/>
    <cellStyle name="Comma 8 3 3 3 2 3" xfId="3763" xr:uid="{00000000-0005-0000-0000-0000BF030000}"/>
    <cellStyle name="Comma 8 3 3 3 2 4" xfId="2098" xr:uid="{00000000-0005-0000-0000-0000C0030000}"/>
    <cellStyle name="Comma 8 3 3 3 3" xfId="2515" xr:uid="{00000000-0005-0000-0000-0000C1030000}"/>
    <cellStyle name="Comma 8 3 3 3 4" xfId="3347" xr:uid="{00000000-0005-0000-0000-0000C2030000}"/>
    <cellStyle name="Comma 8 3 3 3 5" xfId="1681" xr:uid="{00000000-0005-0000-0000-0000C3030000}"/>
    <cellStyle name="Comma 8 3 3 4" xfId="712" xr:uid="{00000000-0005-0000-0000-0000C4030000}"/>
    <cellStyle name="Comma 8 3 3 4 2" xfId="2652" xr:uid="{00000000-0005-0000-0000-0000C5030000}"/>
    <cellStyle name="Comma 8 3 3 4 3" xfId="3484" xr:uid="{00000000-0005-0000-0000-0000C6030000}"/>
    <cellStyle name="Comma 8 3 3 4 4" xfId="1819" xr:uid="{00000000-0005-0000-0000-0000C7030000}"/>
    <cellStyle name="Comma 8 3 3 5" xfId="1402" xr:uid="{00000000-0005-0000-0000-0000C8030000}"/>
    <cellStyle name="Comma 8 3 3 6" xfId="2236" xr:uid="{00000000-0005-0000-0000-0000C9030000}"/>
    <cellStyle name="Comma 8 3 3 7" xfId="3068" xr:uid="{00000000-0005-0000-0000-0000CA030000}"/>
    <cellStyle name="Comma 8 3 3 8" xfId="1135" xr:uid="{00000000-0005-0000-0000-0000CB030000}"/>
    <cellStyle name="Comma 8 3 4" xfId="307" xr:uid="{00000000-0005-0000-0000-0000CC030000}"/>
    <cellStyle name="Comma 8 3 4 2" xfId="766" xr:uid="{00000000-0005-0000-0000-0000CD030000}"/>
    <cellStyle name="Comma 8 3 4 2 2" xfId="2706" xr:uid="{00000000-0005-0000-0000-0000CE030000}"/>
    <cellStyle name="Comma 8 3 4 2 3" xfId="3538" xr:uid="{00000000-0005-0000-0000-0000CF030000}"/>
    <cellStyle name="Comma 8 3 4 2 4" xfId="1873" xr:uid="{00000000-0005-0000-0000-0000D0030000}"/>
    <cellStyle name="Comma 8 3 4 3" xfId="1456" xr:uid="{00000000-0005-0000-0000-0000D1030000}"/>
    <cellStyle name="Comma 8 3 4 4" xfId="2290" xr:uid="{00000000-0005-0000-0000-0000D2030000}"/>
    <cellStyle name="Comma 8 3 4 5" xfId="3122" xr:uid="{00000000-0005-0000-0000-0000D3030000}"/>
    <cellStyle name="Comma 8 3 4 6" xfId="1195" xr:uid="{00000000-0005-0000-0000-0000D4030000}"/>
    <cellStyle name="Comma 8 3 5" xfId="461" xr:uid="{00000000-0005-0000-0000-0000D5030000}"/>
    <cellStyle name="Comma 8 3 5 2" xfId="920" xr:uid="{00000000-0005-0000-0000-0000D6030000}"/>
    <cellStyle name="Comma 8 3 5 2 2" xfId="2860" xr:uid="{00000000-0005-0000-0000-0000D7030000}"/>
    <cellStyle name="Comma 8 3 5 2 3" xfId="3692" xr:uid="{00000000-0005-0000-0000-0000D8030000}"/>
    <cellStyle name="Comma 8 3 5 2 4" xfId="2027" xr:uid="{00000000-0005-0000-0000-0000D9030000}"/>
    <cellStyle name="Comma 8 3 5 3" xfId="2444" xr:uid="{00000000-0005-0000-0000-0000DA030000}"/>
    <cellStyle name="Comma 8 3 5 4" xfId="3276" xr:uid="{00000000-0005-0000-0000-0000DB030000}"/>
    <cellStyle name="Comma 8 3 5 5" xfId="1610" xr:uid="{00000000-0005-0000-0000-0000DC030000}"/>
    <cellStyle name="Comma 8 3 6" xfId="640" xr:uid="{00000000-0005-0000-0000-0000DD030000}"/>
    <cellStyle name="Comma 8 3 6 2" xfId="2581" xr:uid="{00000000-0005-0000-0000-0000DE030000}"/>
    <cellStyle name="Comma 8 3 6 3" xfId="3413" xr:uid="{00000000-0005-0000-0000-0000DF030000}"/>
    <cellStyle name="Comma 8 3 6 4" xfId="1748" xr:uid="{00000000-0005-0000-0000-0000E0030000}"/>
    <cellStyle name="Comma 8 3 7" xfId="1319" xr:uid="{00000000-0005-0000-0000-0000E1030000}"/>
    <cellStyle name="Comma 8 3 8" xfId="2153" xr:uid="{00000000-0005-0000-0000-0000E2030000}"/>
    <cellStyle name="Comma 8 3 9" xfId="2985" xr:uid="{00000000-0005-0000-0000-0000E3030000}"/>
    <cellStyle name="Comma 8 4" xfId="169" xr:uid="{00000000-0005-0000-0000-0000E4030000}"/>
    <cellStyle name="Comma 8 4 10" xfId="1075" xr:uid="{00000000-0005-0000-0000-0000E5030000}"/>
    <cellStyle name="Comma 8 4 2" xfId="199" xr:uid="{00000000-0005-0000-0000-0000E6030000}"/>
    <cellStyle name="Comma 8 4 2 2" xfId="274" xr:uid="{00000000-0005-0000-0000-0000E7030000}"/>
    <cellStyle name="Comma 8 4 2 2 2" xfId="412" xr:uid="{00000000-0005-0000-0000-0000E8030000}"/>
    <cellStyle name="Comma 8 4 2 2 2 2" xfId="871" xr:uid="{00000000-0005-0000-0000-0000E9030000}"/>
    <cellStyle name="Comma 8 4 2 2 2 2 2" xfId="2811" xr:uid="{00000000-0005-0000-0000-0000EA030000}"/>
    <cellStyle name="Comma 8 4 2 2 2 2 3" xfId="3643" xr:uid="{00000000-0005-0000-0000-0000EB030000}"/>
    <cellStyle name="Comma 8 4 2 2 2 2 4" xfId="1978" xr:uid="{00000000-0005-0000-0000-0000EC030000}"/>
    <cellStyle name="Comma 8 4 2 2 2 3" xfId="1561" xr:uid="{00000000-0005-0000-0000-0000ED030000}"/>
    <cellStyle name="Comma 8 4 2 2 2 4" xfId="2395" xr:uid="{00000000-0005-0000-0000-0000EE030000}"/>
    <cellStyle name="Comma 8 4 2 2 2 5" xfId="3227" xr:uid="{00000000-0005-0000-0000-0000EF030000}"/>
    <cellStyle name="Comma 8 4 2 2 2 6" xfId="1199" xr:uid="{00000000-0005-0000-0000-0000F0030000}"/>
    <cellStyle name="Comma 8 4 2 2 3" xfId="554" xr:uid="{00000000-0005-0000-0000-0000F1030000}"/>
    <cellStyle name="Comma 8 4 2 2 3 2" xfId="1013" xr:uid="{00000000-0005-0000-0000-0000F2030000}"/>
    <cellStyle name="Comma 8 4 2 2 3 2 2" xfId="2953" xr:uid="{00000000-0005-0000-0000-0000F3030000}"/>
    <cellStyle name="Comma 8 4 2 2 3 2 3" xfId="3785" xr:uid="{00000000-0005-0000-0000-0000F4030000}"/>
    <cellStyle name="Comma 8 4 2 2 3 2 4" xfId="2120" xr:uid="{00000000-0005-0000-0000-0000F5030000}"/>
    <cellStyle name="Comma 8 4 2 2 3 3" xfId="2537" xr:uid="{00000000-0005-0000-0000-0000F6030000}"/>
    <cellStyle name="Comma 8 4 2 2 3 4" xfId="3369" xr:uid="{00000000-0005-0000-0000-0000F7030000}"/>
    <cellStyle name="Comma 8 4 2 2 3 5" xfId="1703" xr:uid="{00000000-0005-0000-0000-0000F8030000}"/>
    <cellStyle name="Comma 8 4 2 2 4" xfId="734" xr:uid="{00000000-0005-0000-0000-0000F9030000}"/>
    <cellStyle name="Comma 8 4 2 2 4 2" xfId="2674" xr:uid="{00000000-0005-0000-0000-0000FA030000}"/>
    <cellStyle name="Comma 8 4 2 2 4 3" xfId="3506" xr:uid="{00000000-0005-0000-0000-0000FB030000}"/>
    <cellStyle name="Comma 8 4 2 2 4 4" xfId="1841" xr:uid="{00000000-0005-0000-0000-0000FC030000}"/>
    <cellStyle name="Comma 8 4 2 2 5" xfId="1424" xr:uid="{00000000-0005-0000-0000-0000FD030000}"/>
    <cellStyle name="Comma 8 4 2 2 6" xfId="2258" xr:uid="{00000000-0005-0000-0000-0000FE030000}"/>
    <cellStyle name="Comma 8 4 2 2 7" xfId="3090" xr:uid="{00000000-0005-0000-0000-0000FF030000}"/>
    <cellStyle name="Comma 8 4 2 2 8" xfId="1157" xr:uid="{00000000-0005-0000-0000-000000040000}"/>
    <cellStyle name="Comma 8 4 2 3" xfId="341" xr:uid="{00000000-0005-0000-0000-000001040000}"/>
    <cellStyle name="Comma 8 4 2 3 2" xfId="800" xr:uid="{00000000-0005-0000-0000-000002040000}"/>
    <cellStyle name="Comma 8 4 2 3 2 2" xfId="2740" xr:uid="{00000000-0005-0000-0000-000003040000}"/>
    <cellStyle name="Comma 8 4 2 3 2 3" xfId="3572" xr:uid="{00000000-0005-0000-0000-000004040000}"/>
    <cellStyle name="Comma 8 4 2 3 2 4" xfId="1907" xr:uid="{00000000-0005-0000-0000-000005040000}"/>
    <cellStyle name="Comma 8 4 2 3 3" xfId="1490" xr:uid="{00000000-0005-0000-0000-000006040000}"/>
    <cellStyle name="Comma 8 4 2 3 4" xfId="2324" xr:uid="{00000000-0005-0000-0000-000007040000}"/>
    <cellStyle name="Comma 8 4 2 3 5" xfId="3156" xr:uid="{00000000-0005-0000-0000-000008040000}"/>
    <cellStyle name="Comma 8 4 2 3 6" xfId="1198" xr:uid="{00000000-0005-0000-0000-000009040000}"/>
    <cellStyle name="Comma 8 4 2 4" xfId="483" xr:uid="{00000000-0005-0000-0000-00000A040000}"/>
    <cellStyle name="Comma 8 4 2 4 2" xfId="942" xr:uid="{00000000-0005-0000-0000-00000B040000}"/>
    <cellStyle name="Comma 8 4 2 4 2 2" xfId="2882" xr:uid="{00000000-0005-0000-0000-00000C040000}"/>
    <cellStyle name="Comma 8 4 2 4 2 3" xfId="3714" xr:uid="{00000000-0005-0000-0000-00000D040000}"/>
    <cellStyle name="Comma 8 4 2 4 2 4" xfId="2049" xr:uid="{00000000-0005-0000-0000-00000E040000}"/>
    <cellStyle name="Comma 8 4 2 4 3" xfId="2466" xr:uid="{00000000-0005-0000-0000-00000F040000}"/>
    <cellStyle name="Comma 8 4 2 4 4" xfId="3298" xr:uid="{00000000-0005-0000-0000-000010040000}"/>
    <cellStyle name="Comma 8 4 2 4 5" xfId="1632" xr:uid="{00000000-0005-0000-0000-000011040000}"/>
    <cellStyle name="Comma 8 4 2 5" xfId="662" xr:uid="{00000000-0005-0000-0000-000012040000}"/>
    <cellStyle name="Comma 8 4 2 5 2" xfId="2603" xr:uid="{00000000-0005-0000-0000-000013040000}"/>
    <cellStyle name="Comma 8 4 2 5 3" xfId="3435" xr:uid="{00000000-0005-0000-0000-000014040000}"/>
    <cellStyle name="Comma 8 4 2 5 4" xfId="1770" xr:uid="{00000000-0005-0000-0000-000015040000}"/>
    <cellStyle name="Comma 8 4 2 6" xfId="1353" xr:uid="{00000000-0005-0000-0000-000016040000}"/>
    <cellStyle name="Comma 8 4 2 7" xfId="2187" xr:uid="{00000000-0005-0000-0000-000017040000}"/>
    <cellStyle name="Comma 8 4 2 8" xfId="3019" xr:uid="{00000000-0005-0000-0000-000018040000}"/>
    <cellStyle name="Comma 8 4 2 9" xfId="1086" xr:uid="{00000000-0005-0000-0000-000019040000}"/>
    <cellStyle name="Comma 8 4 3" xfId="263" xr:uid="{00000000-0005-0000-0000-00001A040000}"/>
    <cellStyle name="Comma 8 4 3 2" xfId="401" xr:uid="{00000000-0005-0000-0000-00001B040000}"/>
    <cellStyle name="Comma 8 4 3 2 2" xfId="860" xr:uid="{00000000-0005-0000-0000-00001C040000}"/>
    <cellStyle name="Comma 8 4 3 2 2 2" xfId="2800" xr:uid="{00000000-0005-0000-0000-00001D040000}"/>
    <cellStyle name="Comma 8 4 3 2 2 3" xfId="3632" xr:uid="{00000000-0005-0000-0000-00001E040000}"/>
    <cellStyle name="Comma 8 4 3 2 2 4" xfId="1967" xr:uid="{00000000-0005-0000-0000-00001F040000}"/>
    <cellStyle name="Comma 8 4 3 2 3" xfId="1550" xr:uid="{00000000-0005-0000-0000-000020040000}"/>
    <cellStyle name="Comma 8 4 3 2 4" xfId="2384" xr:uid="{00000000-0005-0000-0000-000021040000}"/>
    <cellStyle name="Comma 8 4 3 2 5" xfId="3216" xr:uid="{00000000-0005-0000-0000-000022040000}"/>
    <cellStyle name="Comma 8 4 3 2 6" xfId="1200" xr:uid="{00000000-0005-0000-0000-000023040000}"/>
    <cellStyle name="Comma 8 4 3 3" xfId="543" xr:uid="{00000000-0005-0000-0000-000024040000}"/>
    <cellStyle name="Comma 8 4 3 3 2" xfId="1002" xr:uid="{00000000-0005-0000-0000-000025040000}"/>
    <cellStyle name="Comma 8 4 3 3 2 2" xfId="2942" xr:uid="{00000000-0005-0000-0000-000026040000}"/>
    <cellStyle name="Comma 8 4 3 3 2 3" xfId="3774" xr:uid="{00000000-0005-0000-0000-000027040000}"/>
    <cellStyle name="Comma 8 4 3 3 2 4" xfId="2109" xr:uid="{00000000-0005-0000-0000-000028040000}"/>
    <cellStyle name="Comma 8 4 3 3 3" xfId="2526" xr:uid="{00000000-0005-0000-0000-000029040000}"/>
    <cellStyle name="Comma 8 4 3 3 4" xfId="3358" xr:uid="{00000000-0005-0000-0000-00002A040000}"/>
    <cellStyle name="Comma 8 4 3 3 5" xfId="1692" xr:uid="{00000000-0005-0000-0000-00002B040000}"/>
    <cellStyle name="Comma 8 4 3 4" xfId="723" xr:uid="{00000000-0005-0000-0000-00002C040000}"/>
    <cellStyle name="Comma 8 4 3 4 2" xfId="2663" xr:uid="{00000000-0005-0000-0000-00002D040000}"/>
    <cellStyle name="Comma 8 4 3 4 3" xfId="3495" xr:uid="{00000000-0005-0000-0000-00002E040000}"/>
    <cellStyle name="Comma 8 4 3 4 4" xfId="1830" xr:uid="{00000000-0005-0000-0000-00002F040000}"/>
    <cellStyle name="Comma 8 4 3 5" xfId="1413" xr:uid="{00000000-0005-0000-0000-000030040000}"/>
    <cellStyle name="Comma 8 4 3 6" xfId="2247" xr:uid="{00000000-0005-0000-0000-000031040000}"/>
    <cellStyle name="Comma 8 4 3 7" xfId="3079" xr:uid="{00000000-0005-0000-0000-000032040000}"/>
    <cellStyle name="Comma 8 4 3 8" xfId="1146" xr:uid="{00000000-0005-0000-0000-000033040000}"/>
    <cellStyle name="Comma 8 4 4" xfId="318" xr:uid="{00000000-0005-0000-0000-000034040000}"/>
    <cellStyle name="Comma 8 4 4 2" xfId="777" xr:uid="{00000000-0005-0000-0000-000035040000}"/>
    <cellStyle name="Comma 8 4 4 2 2" xfId="2717" xr:uid="{00000000-0005-0000-0000-000036040000}"/>
    <cellStyle name="Comma 8 4 4 2 3" xfId="3549" xr:uid="{00000000-0005-0000-0000-000037040000}"/>
    <cellStyle name="Comma 8 4 4 2 4" xfId="1884" xr:uid="{00000000-0005-0000-0000-000038040000}"/>
    <cellStyle name="Comma 8 4 4 3" xfId="1467" xr:uid="{00000000-0005-0000-0000-000039040000}"/>
    <cellStyle name="Comma 8 4 4 4" xfId="2301" xr:uid="{00000000-0005-0000-0000-00003A040000}"/>
    <cellStyle name="Comma 8 4 4 5" xfId="3133" xr:uid="{00000000-0005-0000-0000-00003B040000}"/>
    <cellStyle name="Comma 8 4 4 6" xfId="1197" xr:uid="{00000000-0005-0000-0000-00003C040000}"/>
    <cellStyle name="Comma 8 4 5" xfId="472" xr:uid="{00000000-0005-0000-0000-00003D040000}"/>
    <cellStyle name="Comma 8 4 5 2" xfId="931" xr:uid="{00000000-0005-0000-0000-00003E040000}"/>
    <cellStyle name="Comma 8 4 5 2 2" xfId="2871" xr:uid="{00000000-0005-0000-0000-00003F040000}"/>
    <cellStyle name="Comma 8 4 5 2 3" xfId="3703" xr:uid="{00000000-0005-0000-0000-000040040000}"/>
    <cellStyle name="Comma 8 4 5 2 4" xfId="2038" xr:uid="{00000000-0005-0000-0000-000041040000}"/>
    <cellStyle name="Comma 8 4 5 3" xfId="2455" xr:uid="{00000000-0005-0000-0000-000042040000}"/>
    <cellStyle name="Comma 8 4 5 4" xfId="3287" xr:uid="{00000000-0005-0000-0000-000043040000}"/>
    <cellStyle name="Comma 8 4 5 5" xfId="1621" xr:uid="{00000000-0005-0000-0000-000044040000}"/>
    <cellStyle name="Comma 8 4 6" xfId="651" xr:uid="{00000000-0005-0000-0000-000045040000}"/>
    <cellStyle name="Comma 8 4 6 2" xfId="2592" xr:uid="{00000000-0005-0000-0000-000046040000}"/>
    <cellStyle name="Comma 8 4 6 3" xfId="3424" xr:uid="{00000000-0005-0000-0000-000047040000}"/>
    <cellStyle name="Comma 8 4 6 4" xfId="1759" xr:uid="{00000000-0005-0000-0000-000048040000}"/>
    <cellStyle name="Comma 8 4 7" xfId="1330" xr:uid="{00000000-0005-0000-0000-000049040000}"/>
    <cellStyle name="Comma 8 4 8" xfId="2164" xr:uid="{00000000-0005-0000-0000-00004A040000}"/>
    <cellStyle name="Comma 8 4 9" xfId="2996" xr:uid="{00000000-0005-0000-0000-00004B040000}"/>
    <cellStyle name="Comma 8 5" xfId="211" xr:uid="{00000000-0005-0000-0000-00004C040000}"/>
    <cellStyle name="Comma 8 5 2" xfId="284" xr:uid="{00000000-0005-0000-0000-00004D040000}"/>
    <cellStyle name="Comma 8 5 2 2" xfId="422" xr:uid="{00000000-0005-0000-0000-00004E040000}"/>
    <cellStyle name="Comma 8 5 2 2 2" xfId="881" xr:uid="{00000000-0005-0000-0000-00004F040000}"/>
    <cellStyle name="Comma 8 5 2 2 2 2" xfId="2821" xr:uid="{00000000-0005-0000-0000-000050040000}"/>
    <cellStyle name="Comma 8 5 2 2 2 3" xfId="3653" xr:uid="{00000000-0005-0000-0000-000051040000}"/>
    <cellStyle name="Comma 8 5 2 2 2 4" xfId="1988" xr:uid="{00000000-0005-0000-0000-000052040000}"/>
    <cellStyle name="Comma 8 5 2 2 3" xfId="1571" xr:uid="{00000000-0005-0000-0000-000053040000}"/>
    <cellStyle name="Comma 8 5 2 2 4" xfId="2405" xr:uid="{00000000-0005-0000-0000-000054040000}"/>
    <cellStyle name="Comma 8 5 2 2 5" xfId="3237" xr:uid="{00000000-0005-0000-0000-000055040000}"/>
    <cellStyle name="Comma 8 5 2 2 6" xfId="1202" xr:uid="{00000000-0005-0000-0000-000056040000}"/>
    <cellStyle name="Comma 8 5 2 3" xfId="564" xr:uid="{00000000-0005-0000-0000-000057040000}"/>
    <cellStyle name="Comma 8 5 2 3 2" xfId="1023" xr:uid="{00000000-0005-0000-0000-000058040000}"/>
    <cellStyle name="Comma 8 5 2 3 2 2" xfId="2963" xr:uid="{00000000-0005-0000-0000-000059040000}"/>
    <cellStyle name="Comma 8 5 2 3 2 3" xfId="3795" xr:uid="{00000000-0005-0000-0000-00005A040000}"/>
    <cellStyle name="Comma 8 5 2 3 2 4" xfId="2130" xr:uid="{00000000-0005-0000-0000-00005B040000}"/>
    <cellStyle name="Comma 8 5 2 3 3" xfId="2547" xr:uid="{00000000-0005-0000-0000-00005C040000}"/>
    <cellStyle name="Comma 8 5 2 3 4" xfId="3379" xr:uid="{00000000-0005-0000-0000-00005D040000}"/>
    <cellStyle name="Comma 8 5 2 3 5" xfId="1713" xr:uid="{00000000-0005-0000-0000-00005E040000}"/>
    <cellStyle name="Comma 8 5 2 4" xfId="744" xr:uid="{00000000-0005-0000-0000-00005F040000}"/>
    <cellStyle name="Comma 8 5 2 4 2" xfId="2684" xr:uid="{00000000-0005-0000-0000-000060040000}"/>
    <cellStyle name="Comma 8 5 2 4 3" xfId="3516" xr:uid="{00000000-0005-0000-0000-000061040000}"/>
    <cellStyle name="Comma 8 5 2 4 4" xfId="1851" xr:uid="{00000000-0005-0000-0000-000062040000}"/>
    <cellStyle name="Comma 8 5 2 5" xfId="1434" xr:uid="{00000000-0005-0000-0000-000063040000}"/>
    <cellStyle name="Comma 8 5 2 6" xfId="2268" xr:uid="{00000000-0005-0000-0000-000064040000}"/>
    <cellStyle name="Comma 8 5 2 7" xfId="3100" xr:uid="{00000000-0005-0000-0000-000065040000}"/>
    <cellStyle name="Comma 8 5 2 8" xfId="1167" xr:uid="{00000000-0005-0000-0000-000066040000}"/>
    <cellStyle name="Comma 8 5 3" xfId="351" xr:uid="{00000000-0005-0000-0000-000067040000}"/>
    <cellStyle name="Comma 8 5 3 2" xfId="810" xr:uid="{00000000-0005-0000-0000-000068040000}"/>
    <cellStyle name="Comma 8 5 3 2 2" xfId="2750" xr:uid="{00000000-0005-0000-0000-000069040000}"/>
    <cellStyle name="Comma 8 5 3 2 3" xfId="3582" xr:uid="{00000000-0005-0000-0000-00006A040000}"/>
    <cellStyle name="Comma 8 5 3 2 4" xfId="1917" xr:uid="{00000000-0005-0000-0000-00006B040000}"/>
    <cellStyle name="Comma 8 5 3 3" xfId="1500" xr:uid="{00000000-0005-0000-0000-00006C040000}"/>
    <cellStyle name="Comma 8 5 3 4" xfId="2334" xr:uid="{00000000-0005-0000-0000-00006D040000}"/>
    <cellStyle name="Comma 8 5 3 5" xfId="3166" xr:uid="{00000000-0005-0000-0000-00006E040000}"/>
    <cellStyle name="Comma 8 5 3 6" xfId="1201" xr:uid="{00000000-0005-0000-0000-00006F040000}"/>
    <cellStyle name="Comma 8 5 4" xfId="493" xr:uid="{00000000-0005-0000-0000-000070040000}"/>
    <cellStyle name="Comma 8 5 4 2" xfId="952" xr:uid="{00000000-0005-0000-0000-000071040000}"/>
    <cellStyle name="Comma 8 5 4 2 2" xfId="2892" xr:uid="{00000000-0005-0000-0000-000072040000}"/>
    <cellStyle name="Comma 8 5 4 2 3" xfId="3724" xr:uid="{00000000-0005-0000-0000-000073040000}"/>
    <cellStyle name="Comma 8 5 4 2 4" xfId="2059" xr:uid="{00000000-0005-0000-0000-000074040000}"/>
    <cellStyle name="Comma 8 5 4 3" xfId="2476" xr:uid="{00000000-0005-0000-0000-000075040000}"/>
    <cellStyle name="Comma 8 5 4 4" xfId="3308" xr:uid="{00000000-0005-0000-0000-000076040000}"/>
    <cellStyle name="Comma 8 5 4 5" xfId="1642" xr:uid="{00000000-0005-0000-0000-000077040000}"/>
    <cellStyle name="Comma 8 5 5" xfId="672" xr:uid="{00000000-0005-0000-0000-000078040000}"/>
    <cellStyle name="Comma 8 5 5 2" xfId="2613" xr:uid="{00000000-0005-0000-0000-000079040000}"/>
    <cellStyle name="Comma 8 5 5 3" xfId="3445" xr:uid="{00000000-0005-0000-0000-00007A040000}"/>
    <cellStyle name="Comma 8 5 5 4" xfId="1780" xr:uid="{00000000-0005-0000-0000-00007B040000}"/>
    <cellStyle name="Comma 8 5 6" xfId="1363" xr:uid="{00000000-0005-0000-0000-00007C040000}"/>
    <cellStyle name="Comma 8 5 7" xfId="2197" xr:uid="{00000000-0005-0000-0000-00007D040000}"/>
    <cellStyle name="Comma 8 5 8" xfId="3029" xr:uid="{00000000-0005-0000-0000-00007E040000}"/>
    <cellStyle name="Comma 8 5 9" xfId="1096" xr:uid="{00000000-0005-0000-0000-00007F040000}"/>
    <cellStyle name="Comma 8 6" xfId="175" xr:uid="{00000000-0005-0000-0000-000080040000}"/>
    <cellStyle name="Comma 8 7" xfId="239" xr:uid="{00000000-0005-0000-0000-000081040000}"/>
    <cellStyle name="Comma 8 7 2" xfId="378" xr:uid="{00000000-0005-0000-0000-000082040000}"/>
    <cellStyle name="Comma 8 7 2 2" xfId="520" xr:uid="{00000000-0005-0000-0000-000083040000}"/>
    <cellStyle name="Comma 8 7 2 2 2" xfId="979" xr:uid="{00000000-0005-0000-0000-000084040000}"/>
    <cellStyle name="Comma 8 7 2 2 2 2" xfId="2919" xr:uid="{00000000-0005-0000-0000-000085040000}"/>
    <cellStyle name="Comma 8 7 2 2 2 3" xfId="3751" xr:uid="{00000000-0005-0000-0000-000086040000}"/>
    <cellStyle name="Comma 8 7 2 2 2 4" xfId="2086" xr:uid="{00000000-0005-0000-0000-000087040000}"/>
    <cellStyle name="Comma 8 7 2 2 3" xfId="1669" xr:uid="{00000000-0005-0000-0000-000088040000}"/>
    <cellStyle name="Comma 8 7 2 2 4" xfId="2503" xr:uid="{00000000-0005-0000-0000-000089040000}"/>
    <cellStyle name="Comma 8 7 2 2 5" xfId="3335" xr:uid="{00000000-0005-0000-0000-00008A040000}"/>
    <cellStyle name="Comma 8 7 2 2 6" xfId="1204" xr:uid="{00000000-0005-0000-0000-00008B040000}"/>
    <cellStyle name="Comma 8 7 2 3" xfId="837" xr:uid="{00000000-0005-0000-0000-00008C040000}"/>
    <cellStyle name="Comma 8 7 2 3 2" xfId="2777" xr:uid="{00000000-0005-0000-0000-00008D040000}"/>
    <cellStyle name="Comma 8 7 2 3 3" xfId="3609" xr:uid="{00000000-0005-0000-0000-00008E040000}"/>
    <cellStyle name="Comma 8 7 2 3 4" xfId="1944" xr:uid="{00000000-0005-0000-0000-00008F040000}"/>
    <cellStyle name="Comma 8 7 2 4" xfId="1527" xr:uid="{00000000-0005-0000-0000-000090040000}"/>
    <cellStyle name="Comma 8 7 2 5" xfId="2361" xr:uid="{00000000-0005-0000-0000-000091040000}"/>
    <cellStyle name="Comma 8 7 2 6" xfId="3193" xr:uid="{00000000-0005-0000-0000-000092040000}"/>
    <cellStyle name="Comma 8 7 2 7" xfId="1123" xr:uid="{00000000-0005-0000-0000-000093040000}"/>
    <cellStyle name="Comma 8 7 3" xfId="449" xr:uid="{00000000-0005-0000-0000-000094040000}"/>
    <cellStyle name="Comma 8 7 3 2" xfId="908" xr:uid="{00000000-0005-0000-0000-000095040000}"/>
    <cellStyle name="Comma 8 7 3 2 2" xfId="2848" xr:uid="{00000000-0005-0000-0000-000096040000}"/>
    <cellStyle name="Comma 8 7 3 2 3" xfId="3680" xr:uid="{00000000-0005-0000-0000-000097040000}"/>
    <cellStyle name="Comma 8 7 3 2 4" xfId="2015" xr:uid="{00000000-0005-0000-0000-000098040000}"/>
    <cellStyle name="Comma 8 7 3 3" xfId="1598" xr:uid="{00000000-0005-0000-0000-000099040000}"/>
    <cellStyle name="Comma 8 7 3 4" xfId="2432" xr:uid="{00000000-0005-0000-0000-00009A040000}"/>
    <cellStyle name="Comma 8 7 3 5" xfId="3264" xr:uid="{00000000-0005-0000-0000-00009B040000}"/>
    <cellStyle name="Comma 8 7 3 6" xfId="1203" xr:uid="{00000000-0005-0000-0000-00009C040000}"/>
    <cellStyle name="Comma 8 7 4" xfId="700" xr:uid="{00000000-0005-0000-0000-00009D040000}"/>
    <cellStyle name="Comma 8 7 4 2" xfId="2640" xr:uid="{00000000-0005-0000-0000-00009E040000}"/>
    <cellStyle name="Comma 8 7 4 3" xfId="3472" xr:uid="{00000000-0005-0000-0000-00009F040000}"/>
    <cellStyle name="Comma 8 7 4 4" xfId="1807" xr:uid="{00000000-0005-0000-0000-0000A0040000}"/>
    <cellStyle name="Comma 8 7 5" xfId="1390" xr:uid="{00000000-0005-0000-0000-0000A1040000}"/>
    <cellStyle name="Comma 8 7 6" xfId="2224" xr:uid="{00000000-0005-0000-0000-0000A2040000}"/>
    <cellStyle name="Comma 8 7 7" xfId="3056" xr:uid="{00000000-0005-0000-0000-0000A3040000}"/>
    <cellStyle name="Comma 8 7 8" xfId="1052" xr:uid="{00000000-0005-0000-0000-0000A4040000}"/>
    <cellStyle name="Comma 8 8" xfId="222" xr:uid="{00000000-0005-0000-0000-0000A5040000}"/>
    <cellStyle name="Comma 8 8 2" xfId="361" xr:uid="{00000000-0005-0000-0000-0000A6040000}"/>
    <cellStyle name="Comma 8 8 2 2" xfId="820" xr:uid="{00000000-0005-0000-0000-0000A7040000}"/>
    <cellStyle name="Comma 8 8 2 2 2" xfId="2760" xr:uid="{00000000-0005-0000-0000-0000A8040000}"/>
    <cellStyle name="Comma 8 8 2 2 3" xfId="3592" xr:uid="{00000000-0005-0000-0000-0000A9040000}"/>
    <cellStyle name="Comma 8 8 2 2 4" xfId="1927" xr:uid="{00000000-0005-0000-0000-0000AA040000}"/>
    <cellStyle name="Comma 8 8 2 3" xfId="1510" xr:uid="{00000000-0005-0000-0000-0000AB040000}"/>
    <cellStyle name="Comma 8 8 2 4" xfId="2344" xr:uid="{00000000-0005-0000-0000-0000AC040000}"/>
    <cellStyle name="Comma 8 8 2 5" xfId="3176" xr:uid="{00000000-0005-0000-0000-0000AD040000}"/>
    <cellStyle name="Comma 8 8 2 6" xfId="1205" xr:uid="{00000000-0005-0000-0000-0000AE040000}"/>
    <cellStyle name="Comma 8 8 3" xfId="503" xr:uid="{00000000-0005-0000-0000-0000AF040000}"/>
    <cellStyle name="Comma 8 8 3 2" xfId="962" xr:uid="{00000000-0005-0000-0000-0000B0040000}"/>
    <cellStyle name="Comma 8 8 3 2 2" xfId="2902" xr:uid="{00000000-0005-0000-0000-0000B1040000}"/>
    <cellStyle name="Comma 8 8 3 2 3" xfId="3734" xr:uid="{00000000-0005-0000-0000-0000B2040000}"/>
    <cellStyle name="Comma 8 8 3 2 4" xfId="2069" xr:uid="{00000000-0005-0000-0000-0000B3040000}"/>
    <cellStyle name="Comma 8 8 3 3" xfId="2486" xr:uid="{00000000-0005-0000-0000-0000B4040000}"/>
    <cellStyle name="Comma 8 8 3 4" xfId="3318" xr:uid="{00000000-0005-0000-0000-0000B5040000}"/>
    <cellStyle name="Comma 8 8 3 5" xfId="1652" xr:uid="{00000000-0005-0000-0000-0000B6040000}"/>
    <cellStyle name="Comma 8 8 4" xfId="683" xr:uid="{00000000-0005-0000-0000-0000B7040000}"/>
    <cellStyle name="Comma 8 8 4 2" xfId="2623" xr:uid="{00000000-0005-0000-0000-0000B8040000}"/>
    <cellStyle name="Comma 8 8 4 3" xfId="3455" xr:uid="{00000000-0005-0000-0000-0000B9040000}"/>
    <cellStyle name="Comma 8 8 4 4" xfId="1790" xr:uid="{00000000-0005-0000-0000-0000BA040000}"/>
    <cellStyle name="Comma 8 8 5" xfId="1373" xr:uid="{00000000-0005-0000-0000-0000BB040000}"/>
    <cellStyle name="Comma 8 8 6" xfId="2207" xr:uid="{00000000-0005-0000-0000-0000BC040000}"/>
    <cellStyle name="Comma 8 8 7" xfId="3039" xr:uid="{00000000-0005-0000-0000-0000BD040000}"/>
    <cellStyle name="Comma 8 8 8" xfId="1106" xr:uid="{00000000-0005-0000-0000-0000BE040000}"/>
    <cellStyle name="Comma 8 9" xfId="295" xr:uid="{00000000-0005-0000-0000-0000BF040000}"/>
    <cellStyle name="Comma 8 9 2" xfId="754" xr:uid="{00000000-0005-0000-0000-0000C0040000}"/>
    <cellStyle name="Comma 8 9 2 2" xfId="2694" xr:uid="{00000000-0005-0000-0000-0000C1040000}"/>
    <cellStyle name="Comma 8 9 2 3" xfId="3526" xr:uid="{00000000-0005-0000-0000-0000C2040000}"/>
    <cellStyle name="Comma 8 9 2 4" xfId="1861" xr:uid="{00000000-0005-0000-0000-0000C3040000}"/>
    <cellStyle name="Comma 8 9 3" xfId="1444" xr:uid="{00000000-0005-0000-0000-0000C4040000}"/>
    <cellStyle name="Comma 8 9 4" xfId="2278" xr:uid="{00000000-0005-0000-0000-0000C5040000}"/>
    <cellStyle name="Comma 8 9 5" xfId="3110" xr:uid="{00000000-0005-0000-0000-0000C6040000}"/>
    <cellStyle name="Comma 8 9 6" xfId="1186" xr:uid="{00000000-0005-0000-0000-0000C7040000}"/>
    <cellStyle name="Comma 9" xfId="11" xr:uid="{00000000-0005-0000-0000-0000C8040000}"/>
    <cellStyle name="Excel Built-in Normal" xfId="44" xr:uid="{00000000-0005-0000-0000-0000C9040000}"/>
    <cellStyle name="Explanatory Text" xfId="66" builtinId="53" customBuiltin="1"/>
    <cellStyle name="Explanatory Text 2" xfId="131" xr:uid="{00000000-0005-0000-0000-0000CB040000}"/>
    <cellStyle name="Good" xfId="57" builtinId="26" customBuiltin="1"/>
    <cellStyle name="Good 2" xfId="132" xr:uid="{00000000-0005-0000-0000-0000CD040000}"/>
    <cellStyle name="Heading" xfId="577" xr:uid="{00000000-0005-0000-0000-0000CE040000}"/>
    <cellStyle name="Heading 1" xfId="53" builtinId="16" customBuiltin="1"/>
    <cellStyle name="Heading 1 2" xfId="133" xr:uid="{00000000-0005-0000-0000-0000D0040000}"/>
    <cellStyle name="Heading 2" xfId="54" builtinId="17" customBuiltin="1"/>
    <cellStyle name="Heading 2 2" xfId="134" xr:uid="{00000000-0005-0000-0000-0000D2040000}"/>
    <cellStyle name="Heading 3" xfId="55" builtinId="18" customBuiltin="1"/>
    <cellStyle name="Heading 3 2" xfId="135" xr:uid="{00000000-0005-0000-0000-0000D4040000}"/>
    <cellStyle name="Heading 4" xfId="56" builtinId="19" customBuiltin="1"/>
    <cellStyle name="Heading 4 2" xfId="136" xr:uid="{00000000-0005-0000-0000-0000D6040000}"/>
    <cellStyle name="Heading1" xfId="578" xr:uid="{00000000-0005-0000-0000-0000D7040000}"/>
    <cellStyle name="Hyperlink" xfId="1" builtinId="8"/>
    <cellStyle name="Hyperlink 2" xfId="148" xr:uid="{00000000-0005-0000-0000-0000D9040000}"/>
    <cellStyle name="Input" xfId="60" builtinId="20" customBuiltin="1"/>
    <cellStyle name="Input 2" xfId="137" xr:uid="{00000000-0005-0000-0000-0000DB040000}"/>
    <cellStyle name="Linked Cell" xfId="63" builtinId="24" customBuiltin="1"/>
    <cellStyle name="Linked Cell 2" xfId="138" xr:uid="{00000000-0005-0000-0000-0000DD040000}"/>
    <cellStyle name="Neutral" xfId="59" builtinId="28" customBuiltin="1"/>
    <cellStyle name="Neutral 2" xfId="139" xr:uid="{00000000-0005-0000-0000-0000DF040000}"/>
    <cellStyle name="Normal" xfId="0" builtinId="0"/>
    <cellStyle name="Normal 10" xfId="172" xr:uid="{00000000-0005-0000-0000-0000E1040000}"/>
    <cellStyle name="Normal 10 10" xfId="1078" xr:uid="{00000000-0005-0000-0000-0000E2040000}"/>
    <cellStyle name="Normal 10 2" xfId="266" xr:uid="{00000000-0005-0000-0000-0000E3040000}"/>
    <cellStyle name="Normal 10 2 2" xfId="404" xr:uid="{00000000-0005-0000-0000-0000E4040000}"/>
    <cellStyle name="Normal 10 2 2 2" xfId="863" xr:uid="{00000000-0005-0000-0000-0000E5040000}"/>
    <cellStyle name="Normal 10 2 2 2 2" xfId="2803" xr:uid="{00000000-0005-0000-0000-0000E6040000}"/>
    <cellStyle name="Normal 10 2 2 2 3" xfId="3635" xr:uid="{00000000-0005-0000-0000-0000E7040000}"/>
    <cellStyle name="Normal 10 2 2 2 4" xfId="1970" xr:uid="{00000000-0005-0000-0000-0000E8040000}"/>
    <cellStyle name="Normal 10 2 2 3" xfId="1553" xr:uid="{00000000-0005-0000-0000-0000E9040000}"/>
    <cellStyle name="Normal 10 2 2 4" xfId="2387" xr:uid="{00000000-0005-0000-0000-0000EA040000}"/>
    <cellStyle name="Normal 10 2 2 5" xfId="3219" xr:uid="{00000000-0005-0000-0000-0000EB040000}"/>
    <cellStyle name="Normal 10 2 2 6" xfId="1207" xr:uid="{00000000-0005-0000-0000-0000EC040000}"/>
    <cellStyle name="Normal 10 2 3" xfId="546" xr:uid="{00000000-0005-0000-0000-0000ED040000}"/>
    <cellStyle name="Normal 10 2 3 2" xfId="1005" xr:uid="{00000000-0005-0000-0000-0000EE040000}"/>
    <cellStyle name="Normal 10 2 3 2 2" xfId="2945" xr:uid="{00000000-0005-0000-0000-0000EF040000}"/>
    <cellStyle name="Normal 10 2 3 2 3" xfId="3777" xr:uid="{00000000-0005-0000-0000-0000F0040000}"/>
    <cellStyle name="Normal 10 2 3 2 4" xfId="2112" xr:uid="{00000000-0005-0000-0000-0000F1040000}"/>
    <cellStyle name="Normal 10 2 3 3" xfId="2529" xr:uid="{00000000-0005-0000-0000-0000F2040000}"/>
    <cellStyle name="Normal 10 2 3 4" xfId="3361" xr:uid="{00000000-0005-0000-0000-0000F3040000}"/>
    <cellStyle name="Normal 10 2 3 5" xfId="1695" xr:uid="{00000000-0005-0000-0000-0000F4040000}"/>
    <cellStyle name="Normal 10 2 4" xfId="726" xr:uid="{00000000-0005-0000-0000-0000F5040000}"/>
    <cellStyle name="Normal 10 2 4 2" xfId="2666" xr:uid="{00000000-0005-0000-0000-0000F6040000}"/>
    <cellStyle name="Normal 10 2 4 3" xfId="3498" xr:uid="{00000000-0005-0000-0000-0000F7040000}"/>
    <cellStyle name="Normal 10 2 4 4" xfId="1833" xr:uid="{00000000-0005-0000-0000-0000F8040000}"/>
    <cellStyle name="Normal 10 2 5" xfId="1416" xr:uid="{00000000-0005-0000-0000-0000F9040000}"/>
    <cellStyle name="Normal 10 2 6" xfId="2250" xr:uid="{00000000-0005-0000-0000-0000FA040000}"/>
    <cellStyle name="Normal 10 2 7" xfId="3082" xr:uid="{00000000-0005-0000-0000-0000FB040000}"/>
    <cellStyle name="Normal 10 2 8" xfId="1149" xr:uid="{00000000-0005-0000-0000-0000FC040000}"/>
    <cellStyle name="Normal 10 3" xfId="333" xr:uid="{00000000-0005-0000-0000-0000FD040000}"/>
    <cellStyle name="Normal 10 3 2" xfId="792" xr:uid="{00000000-0005-0000-0000-0000FE040000}"/>
    <cellStyle name="Normal 10 3 2 2" xfId="2732" xr:uid="{00000000-0005-0000-0000-0000FF040000}"/>
    <cellStyle name="Normal 10 3 2 3" xfId="3564" xr:uid="{00000000-0005-0000-0000-000000050000}"/>
    <cellStyle name="Normal 10 3 2 4" xfId="1899" xr:uid="{00000000-0005-0000-0000-000001050000}"/>
    <cellStyle name="Normal 10 3 3" xfId="1482" xr:uid="{00000000-0005-0000-0000-000002050000}"/>
    <cellStyle name="Normal 10 3 4" xfId="2316" xr:uid="{00000000-0005-0000-0000-000003050000}"/>
    <cellStyle name="Normal 10 3 5" xfId="3148" xr:uid="{00000000-0005-0000-0000-000004050000}"/>
    <cellStyle name="Normal 10 3 6" xfId="1206" xr:uid="{00000000-0005-0000-0000-000005050000}"/>
    <cellStyle name="Normal 10 4" xfId="475" xr:uid="{00000000-0005-0000-0000-000006050000}"/>
    <cellStyle name="Normal 10 4 2" xfId="934" xr:uid="{00000000-0005-0000-0000-000007050000}"/>
    <cellStyle name="Normal 10 4 2 2" xfId="2874" xr:uid="{00000000-0005-0000-0000-000008050000}"/>
    <cellStyle name="Normal 10 4 2 3" xfId="3706" xr:uid="{00000000-0005-0000-0000-000009050000}"/>
    <cellStyle name="Normal 10 4 2 4" xfId="2041" xr:uid="{00000000-0005-0000-0000-00000A050000}"/>
    <cellStyle name="Normal 10 4 3" xfId="2458" xr:uid="{00000000-0005-0000-0000-00000B050000}"/>
    <cellStyle name="Normal 10 4 4" xfId="3290" xr:uid="{00000000-0005-0000-0000-00000C050000}"/>
    <cellStyle name="Normal 10 4 5" xfId="1624" xr:uid="{00000000-0005-0000-0000-00000D050000}"/>
    <cellStyle name="Normal 10 5" xfId="654" xr:uid="{00000000-0005-0000-0000-00000E050000}"/>
    <cellStyle name="Normal 10 5 2" xfId="2595" xr:uid="{00000000-0005-0000-0000-00000F050000}"/>
    <cellStyle name="Normal 10 5 3" xfId="3427" xr:uid="{00000000-0005-0000-0000-000010050000}"/>
    <cellStyle name="Normal 10 5 4" xfId="1762" xr:uid="{00000000-0005-0000-0000-000011050000}"/>
    <cellStyle name="Normal 10 6" xfId="579" xr:uid="{00000000-0005-0000-0000-000012050000}"/>
    <cellStyle name="Normal 10 7" xfId="1345" xr:uid="{00000000-0005-0000-0000-000013050000}"/>
    <cellStyle name="Normal 10 8" xfId="2179" xr:uid="{00000000-0005-0000-0000-000014050000}"/>
    <cellStyle name="Normal 10 9" xfId="3011" xr:uid="{00000000-0005-0000-0000-000015050000}"/>
    <cellStyle name="Normal 11" xfId="218" xr:uid="{00000000-0005-0000-0000-000016050000}"/>
    <cellStyle name="Normal 11 2" xfId="291" xr:uid="{00000000-0005-0000-0000-000017050000}"/>
    <cellStyle name="Normal 11 3" xfId="679" xr:uid="{00000000-0005-0000-0000-000018050000}"/>
    <cellStyle name="Normal 11 4" xfId="580" xr:uid="{00000000-0005-0000-0000-000019050000}"/>
    <cellStyle name="Normal 12" xfId="609" xr:uid="{00000000-0005-0000-0000-00001A050000}"/>
    <cellStyle name="Normal 12 2" xfId="1732" xr:uid="{00000000-0005-0000-0000-00001B050000}"/>
    <cellStyle name="Normal 13" xfId="571" xr:uid="{00000000-0005-0000-0000-00001C050000}"/>
    <cellStyle name="Normal 14" xfId="1030" xr:uid="{00000000-0005-0000-0000-00001D050000}"/>
    <cellStyle name="Normal 15" xfId="1031" xr:uid="{00000000-0005-0000-0000-00001E050000}"/>
    <cellStyle name="Normal 15 2" xfId="2137" xr:uid="{00000000-0005-0000-0000-00001F050000}"/>
    <cellStyle name="Normal 2" xfId="13" xr:uid="{00000000-0005-0000-0000-000020050000}"/>
    <cellStyle name="Normal 2 2" xfId="21" xr:uid="{00000000-0005-0000-0000-000021050000}"/>
    <cellStyle name="Normal 2 2 2" xfId="35" xr:uid="{00000000-0005-0000-0000-000022050000}"/>
    <cellStyle name="Normal 2 2 2 10" xfId="624" xr:uid="{00000000-0005-0000-0000-000023050000}"/>
    <cellStyle name="Normal 2 2 2 10 2" xfId="2570" xr:uid="{00000000-0005-0000-0000-000024050000}"/>
    <cellStyle name="Normal 2 2 2 10 3" xfId="3402" xr:uid="{00000000-0005-0000-0000-000025050000}"/>
    <cellStyle name="Normal 2 2 2 10 4" xfId="1737" xr:uid="{00000000-0005-0000-0000-000026050000}"/>
    <cellStyle name="Normal 2 2 2 11" xfId="1308" xr:uid="{00000000-0005-0000-0000-000027050000}"/>
    <cellStyle name="Normal 2 2 2 12" xfId="2142" xr:uid="{00000000-0005-0000-0000-000028050000}"/>
    <cellStyle name="Normal 2 2 2 13" xfId="2974" xr:uid="{00000000-0005-0000-0000-000029050000}"/>
    <cellStyle name="Normal 2 2 2 14" xfId="1036" xr:uid="{00000000-0005-0000-0000-00002A050000}"/>
    <cellStyle name="Normal 2 2 2 2" xfId="50" xr:uid="{00000000-0005-0000-0000-00002B050000}"/>
    <cellStyle name="Normal 2 2 2 2 10" xfId="2979" xr:uid="{00000000-0005-0000-0000-00002C050000}"/>
    <cellStyle name="Normal 2 2 2 2 11" xfId="1058" xr:uid="{00000000-0005-0000-0000-00002D050000}"/>
    <cellStyle name="Normal 2 2 2 2 2" xfId="164" xr:uid="{00000000-0005-0000-0000-00002E050000}"/>
    <cellStyle name="Normal 2 2 2 2 2 10" xfId="1070" xr:uid="{00000000-0005-0000-0000-00002F050000}"/>
    <cellStyle name="Normal 2 2 2 2 2 2" xfId="217" xr:uid="{00000000-0005-0000-0000-000030050000}"/>
    <cellStyle name="Normal 2 2 2 2 2 2 2" xfId="290" xr:uid="{00000000-0005-0000-0000-000031050000}"/>
    <cellStyle name="Normal 2 2 2 2 2 2 2 2" xfId="428" xr:uid="{00000000-0005-0000-0000-000032050000}"/>
    <cellStyle name="Normal 2 2 2 2 2 2 2 2 2" xfId="887" xr:uid="{00000000-0005-0000-0000-000033050000}"/>
    <cellStyle name="Normal 2 2 2 2 2 2 2 2 2 2" xfId="2827" xr:uid="{00000000-0005-0000-0000-000034050000}"/>
    <cellStyle name="Normal 2 2 2 2 2 2 2 2 2 3" xfId="3659" xr:uid="{00000000-0005-0000-0000-000035050000}"/>
    <cellStyle name="Normal 2 2 2 2 2 2 2 2 2 4" xfId="1994" xr:uid="{00000000-0005-0000-0000-000036050000}"/>
    <cellStyle name="Normal 2 2 2 2 2 2 2 2 3" xfId="1577" xr:uid="{00000000-0005-0000-0000-000037050000}"/>
    <cellStyle name="Normal 2 2 2 2 2 2 2 2 4" xfId="2411" xr:uid="{00000000-0005-0000-0000-000038050000}"/>
    <cellStyle name="Normal 2 2 2 2 2 2 2 2 5" xfId="3243" xr:uid="{00000000-0005-0000-0000-000039050000}"/>
    <cellStyle name="Normal 2 2 2 2 2 2 2 2 6" xfId="1212" xr:uid="{00000000-0005-0000-0000-00003A050000}"/>
    <cellStyle name="Normal 2 2 2 2 2 2 2 3" xfId="570" xr:uid="{00000000-0005-0000-0000-00003B050000}"/>
    <cellStyle name="Normal 2 2 2 2 2 2 2 3 2" xfId="1029" xr:uid="{00000000-0005-0000-0000-00003C050000}"/>
    <cellStyle name="Normal 2 2 2 2 2 2 2 3 2 2" xfId="2969" xr:uid="{00000000-0005-0000-0000-00003D050000}"/>
    <cellStyle name="Normal 2 2 2 2 2 2 2 3 2 3" xfId="3801" xr:uid="{00000000-0005-0000-0000-00003E050000}"/>
    <cellStyle name="Normal 2 2 2 2 2 2 2 3 2 4" xfId="2136" xr:uid="{00000000-0005-0000-0000-00003F050000}"/>
    <cellStyle name="Normal 2 2 2 2 2 2 2 3 3" xfId="2553" xr:uid="{00000000-0005-0000-0000-000040050000}"/>
    <cellStyle name="Normal 2 2 2 2 2 2 2 3 4" xfId="3385" xr:uid="{00000000-0005-0000-0000-000041050000}"/>
    <cellStyle name="Normal 2 2 2 2 2 2 2 3 5" xfId="1719" xr:uid="{00000000-0005-0000-0000-000042050000}"/>
    <cellStyle name="Normal 2 2 2 2 2 2 2 4" xfId="750" xr:uid="{00000000-0005-0000-0000-000043050000}"/>
    <cellStyle name="Normal 2 2 2 2 2 2 2 4 2" xfId="2690" xr:uid="{00000000-0005-0000-0000-000044050000}"/>
    <cellStyle name="Normal 2 2 2 2 2 2 2 4 3" xfId="3522" xr:uid="{00000000-0005-0000-0000-000045050000}"/>
    <cellStyle name="Normal 2 2 2 2 2 2 2 4 4" xfId="1857" xr:uid="{00000000-0005-0000-0000-000046050000}"/>
    <cellStyle name="Normal 2 2 2 2 2 2 2 5" xfId="1440" xr:uid="{00000000-0005-0000-0000-000047050000}"/>
    <cellStyle name="Normal 2 2 2 2 2 2 2 6" xfId="2274" xr:uid="{00000000-0005-0000-0000-000048050000}"/>
    <cellStyle name="Normal 2 2 2 2 2 2 2 7" xfId="3106" xr:uid="{00000000-0005-0000-0000-000049050000}"/>
    <cellStyle name="Normal 2 2 2 2 2 2 2 8" xfId="1173" xr:uid="{00000000-0005-0000-0000-00004A050000}"/>
    <cellStyle name="Normal 2 2 2 2 2 2 3" xfId="357" xr:uid="{00000000-0005-0000-0000-00004B050000}"/>
    <cellStyle name="Normal 2 2 2 2 2 2 3 2" xfId="816" xr:uid="{00000000-0005-0000-0000-00004C050000}"/>
    <cellStyle name="Normal 2 2 2 2 2 2 3 2 2" xfId="2756" xr:uid="{00000000-0005-0000-0000-00004D050000}"/>
    <cellStyle name="Normal 2 2 2 2 2 2 3 2 3" xfId="3588" xr:uid="{00000000-0005-0000-0000-00004E050000}"/>
    <cellStyle name="Normal 2 2 2 2 2 2 3 2 4" xfId="1923" xr:uid="{00000000-0005-0000-0000-00004F050000}"/>
    <cellStyle name="Normal 2 2 2 2 2 2 3 3" xfId="1506" xr:uid="{00000000-0005-0000-0000-000050050000}"/>
    <cellStyle name="Normal 2 2 2 2 2 2 3 4" xfId="2340" xr:uid="{00000000-0005-0000-0000-000051050000}"/>
    <cellStyle name="Normal 2 2 2 2 2 2 3 5" xfId="3172" xr:uid="{00000000-0005-0000-0000-000052050000}"/>
    <cellStyle name="Normal 2 2 2 2 2 2 3 6" xfId="1211" xr:uid="{00000000-0005-0000-0000-000053050000}"/>
    <cellStyle name="Normal 2 2 2 2 2 2 4" xfId="499" xr:uid="{00000000-0005-0000-0000-000054050000}"/>
    <cellStyle name="Normal 2 2 2 2 2 2 4 2" xfId="958" xr:uid="{00000000-0005-0000-0000-000055050000}"/>
    <cellStyle name="Normal 2 2 2 2 2 2 4 2 2" xfId="2898" xr:uid="{00000000-0005-0000-0000-000056050000}"/>
    <cellStyle name="Normal 2 2 2 2 2 2 4 2 3" xfId="3730" xr:uid="{00000000-0005-0000-0000-000057050000}"/>
    <cellStyle name="Normal 2 2 2 2 2 2 4 2 4" xfId="2065" xr:uid="{00000000-0005-0000-0000-000058050000}"/>
    <cellStyle name="Normal 2 2 2 2 2 2 4 3" xfId="2482" xr:uid="{00000000-0005-0000-0000-000059050000}"/>
    <cellStyle name="Normal 2 2 2 2 2 2 4 4" xfId="3314" xr:uid="{00000000-0005-0000-0000-00005A050000}"/>
    <cellStyle name="Normal 2 2 2 2 2 2 4 5" xfId="1648" xr:uid="{00000000-0005-0000-0000-00005B050000}"/>
    <cellStyle name="Normal 2 2 2 2 2 2 5" xfId="678" xr:uid="{00000000-0005-0000-0000-00005C050000}"/>
    <cellStyle name="Normal 2 2 2 2 2 2 5 2" xfId="2619" xr:uid="{00000000-0005-0000-0000-00005D050000}"/>
    <cellStyle name="Normal 2 2 2 2 2 2 5 3" xfId="3451" xr:uid="{00000000-0005-0000-0000-00005E050000}"/>
    <cellStyle name="Normal 2 2 2 2 2 2 5 4" xfId="1786" xr:uid="{00000000-0005-0000-0000-00005F050000}"/>
    <cellStyle name="Normal 2 2 2 2 2 2 6" xfId="1369" xr:uid="{00000000-0005-0000-0000-000060050000}"/>
    <cellStyle name="Normal 2 2 2 2 2 2 7" xfId="2203" xr:uid="{00000000-0005-0000-0000-000061050000}"/>
    <cellStyle name="Normal 2 2 2 2 2 2 8" xfId="3035" xr:uid="{00000000-0005-0000-0000-000062050000}"/>
    <cellStyle name="Normal 2 2 2 2 2 2 9" xfId="1102" xr:uid="{00000000-0005-0000-0000-000063050000}"/>
    <cellStyle name="Normal 2 2 2 2 2 3" xfId="258" xr:uid="{00000000-0005-0000-0000-000064050000}"/>
    <cellStyle name="Normal 2 2 2 2 2 3 2" xfId="396" xr:uid="{00000000-0005-0000-0000-000065050000}"/>
    <cellStyle name="Normal 2 2 2 2 2 3 2 2" xfId="855" xr:uid="{00000000-0005-0000-0000-000066050000}"/>
    <cellStyle name="Normal 2 2 2 2 2 3 2 2 2" xfId="2795" xr:uid="{00000000-0005-0000-0000-000067050000}"/>
    <cellStyle name="Normal 2 2 2 2 2 3 2 2 3" xfId="3627" xr:uid="{00000000-0005-0000-0000-000068050000}"/>
    <cellStyle name="Normal 2 2 2 2 2 3 2 2 4" xfId="1962" xr:uid="{00000000-0005-0000-0000-000069050000}"/>
    <cellStyle name="Normal 2 2 2 2 2 3 2 3" xfId="1545" xr:uid="{00000000-0005-0000-0000-00006A050000}"/>
    <cellStyle name="Normal 2 2 2 2 2 3 2 4" xfId="2379" xr:uid="{00000000-0005-0000-0000-00006B050000}"/>
    <cellStyle name="Normal 2 2 2 2 2 3 2 5" xfId="3211" xr:uid="{00000000-0005-0000-0000-00006C050000}"/>
    <cellStyle name="Normal 2 2 2 2 2 3 2 6" xfId="1213" xr:uid="{00000000-0005-0000-0000-00006D050000}"/>
    <cellStyle name="Normal 2 2 2 2 2 3 3" xfId="538" xr:uid="{00000000-0005-0000-0000-00006E050000}"/>
    <cellStyle name="Normal 2 2 2 2 2 3 3 2" xfId="997" xr:uid="{00000000-0005-0000-0000-00006F050000}"/>
    <cellStyle name="Normal 2 2 2 2 2 3 3 2 2" xfId="2937" xr:uid="{00000000-0005-0000-0000-000070050000}"/>
    <cellStyle name="Normal 2 2 2 2 2 3 3 2 3" xfId="3769" xr:uid="{00000000-0005-0000-0000-000071050000}"/>
    <cellStyle name="Normal 2 2 2 2 2 3 3 2 4" xfId="2104" xr:uid="{00000000-0005-0000-0000-000072050000}"/>
    <cellStyle name="Normal 2 2 2 2 2 3 3 3" xfId="2521" xr:uid="{00000000-0005-0000-0000-000073050000}"/>
    <cellStyle name="Normal 2 2 2 2 2 3 3 4" xfId="3353" xr:uid="{00000000-0005-0000-0000-000074050000}"/>
    <cellStyle name="Normal 2 2 2 2 2 3 3 5" xfId="1687" xr:uid="{00000000-0005-0000-0000-000075050000}"/>
    <cellStyle name="Normal 2 2 2 2 2 3 4" xfId="718" xr:uid="{00000000-0005-0000-0000-000076050000}"/>
    <cellStyle name="Normal 2 2 2 2 2 3 4 2" xfId="2658" xr:uid="{00000000-0005-0000-0000-000077050000}"/>
    <cellStyle name="Normal 2 2 2 2 2 3 4 3" xfId="3490" xr:uid="{00000000-0005-0000-0000-000078050000}"/>
    <cellStyle name="Normal 2 2 2 2 2 3 4 4" xfId="1825" xr:uid="{00000000-0005-0000-0000-000079050000}"/>
    <cellStyle name="Normal 2 2 2 2 2 3 5" xfId="1408" xr:uid="{00000000-0005-0000-0000-00007A050000}"/>
    <cellStyle name="Normal 2 2 2 2 2 3 6" xfId="2242" xr:uid="{00000000-0005-0000-0000-00007B050000}"/>
    <cellStyle name="Normal 2 2 2 2 2 3 7" xfId="3074" xr:uid="{00000000-0005-0000-0000-00007C050000}"/>
    <cellStyle name="Normal 2 2 2 2 2 3 8" xfId="1141" xr:uid="{00000000-0005-0000-0000-00007D050000}"/>
    <cellStyle name="Normal 2 2 2 2 2 4" xfId="313" xr:uid="{00000000-0005-0000-0000-00007E050000}"/>
    <cellStyle name="Normal 2 2 2 2 2 4 2" xfId="772" xr:uid="{00000000-0005-0000-0000-00007F050000}"/>
    <cellStyle name="Normal 2 2 2 2 2 4 2 2" xfId="2712" xr:uid="{00000000-0005-0000-0000-000080050000}"/>
    <cellStyle name="Normal 2 2 2 2 2 4 2 3" xfId="3544" xr:uid="{00000000-0005-0000-0000-000081050000}"/>
    <cellStyle name="Normal 2 2 2 2 2 4 2 4" xfId="1879" xr:uid="{00000000-0005-0000-0000-000082050000}"/>
    <cellStyle name="Normal 2 2 2 2 2 4 3" xfId="1462" xr:uid="{00000000-0005-0000-0000-000083050000}"/>
    <cellStyle name="Normal 2 2 2 2 2 4 4" xfId="2296" xr:uid="{00000000-0005-0000-0000-000084050000}"/>
    <cellStyle name="Normal 2 2 2 2 2 4 5" xfId="3128" xr:uid="{00000000-0005-0000-0000-000085050000}"/>
    <cellStyle name="Normal 2 2 2 2 2 4 6" xfId="1210" xr:uid="{00000000-0005-0000-0000-000086050000}"/>
    <cellStyle name="Normal 2 2 2 2 2 5" xfId="467" xr:uid="{00000000-0005-0000-0000-000087050000}"/>
    <cellStyle name="Normal 2 2 2 2 2 5 2" xfId="926" xr:uid="{00000000-0005-0000-0000-000088050000}"/>
    <cellStyle name="Normal 2 2 2 2 2 5 2 2" xfId="2866" xr:uid="{00000000-0005-0000-0000-000089050000}"/>
    <cellStyle name="Normal 2 2 2 2 2 5 2 3" xfId="3698" xr:uid="{00000000-0005-0000-0000-00008A050000}"/>
    <cellStyle name="Normal 2 2 2 2 2 5 2 4" xfId="2033" xr:uid="{00000000-0005-0000-0000-00008B050000}"/>
    <cellStyle name="Normal 2 2 2 2 2 5 3" xfId="2450" xr:uid="{00000000-0005-0000-0000-00008C050000}"/>
    <cellStyle name="Normal 2 2 2 2 2 5 4" xfId="3282" xr:uid="{00000000-0005-0000-0000-00008D050000}"/>
    <cellStyle name="Normal 2 2 2 2 2 5 5" xfId="1616" xr:uid="{00000000-0005-0000-0000-00008E050000}"/>
    <cellStyle name="Normal 2 2 2 2 2 6" xfId="646" xr:uid="{00000000-0005-0000-0000-00008F050000}"/>
    <cellStyle name="Normal 2 2 2 2 2 6 2" xfId="2587" xr:uid="{00000000-0005-0000-0000-000090050000}"/>
    <cellStyle name="Normal 2 2 2 2 2 6 3" xfId="3419" xr:uid="{00000000-0005-0000-0000-000091050000}"/>
    <cellStyle name="Normal 2 2 2 2 2 6 4" xfId="1754" xr:uid="{00000000-0005-0000-0000-000092050000}"/>
    <cellStyle name="Normal 2 2 2 2 2 7" xfId="1325" xr:uid="{00000000-0005-0000-0000-000093050000}"/>
    <cellStyle name="Normal 2 2 2 2 2 8" xfId="2159" xr:uid="{00000000-0005-0000-0000-000094050000}"/>
    <cellStyle name="Normal 2 2 2 2 2 9" xfId="2991" xr:uid="{00000000-0005-0000-0000-000095050000}"/>
    <cellStyle name="Normal 2 2 2 2 3" xfId="207" xr:uid="{00000000-0005-0000-0000-000096050000}"/>
    <cellStyle name="Normal 2 2 2 2 3 2" xfId="280" xr:uid="{00000000-0005-0000-0000-000097050000}"/>
    <cellStyle name="Normal 2 2 2 2 3 2 2" xfId="418" xr:uid="{00000000-0005-0000-0000-000098050000}"/>
    <cellStyle name="Normal 2 2 2 2 3 2 2 2" xfId="877" xr:uid="{00000000-0005-0000-0000-000099050000}"/>
    <cellStyle name="Normal 2 2 2 2 3 2 2 2 2" xfId="2817" xr:uid="{00000000-0005-0000-0000-00009A050000}"/>
    <cellStyle name="Normal 2 2 2 2 3 2 2 2 3" xfId="3649" xr:uid="{00000000-0005-0000-0000-00009B050000}"/>
    <cellStyle name="Normal 2 2 2 2 3 2 2 2 4" xfId="1984" xr:uid="{00000000-0005-0000-0000-00009C050000}"/>
    <cellStyle name="Normal 2 2 2 2 3 2 2 3" xfId="1567" xr:uid="{00000000-0005-0000-0000-00009D050000}"/>
    <cellStyle name="Normal 2 2 2 2 3 2 2 4" xfId="2401" xr:uid="{00000000-0005-0000-0000-00009E050000}"/>
    <cellStyle name="Normal 2 2 2 2 3 2 2 5" xfId="3233" xr:uid="{00000000-0005-0000-0000-00009F050000}"/>
    <cellStyle name="Normal 2 2 2 2 3 2 2 6" xfId="1215" xr:uid="{00000000-0005-0000-0000-0000A0050000}"/>
    <cellStyle name="Normal 2 2 2 2 3 2 3" xfId="560" xr:uid="{00000000-0005-0000-0000-0000A1050000}"/>
    <cellStyle name="Normal 2 2 2 2 3 2 3 2" xfId="1019" xr:uid="{00000000-0005-0000-0000-0000A2050000}"/>
    <cellStyle name="Normal 2 2 2 2 3 2 3 2 2" xfId="2959" xr:uid="{00000000-0005-0000-0000-0000A3050000}"/>
    <cellStyle name="Normal 2 2 2 2 3 2 3 2 3" xfId="3791" xr:uid="{00000000-0005-0000-0000-0000A4050000}"/>
    <cellStyle name="Normal 2 2 2 2 3 2 3 2 4" xfId="2126" xr:uid="{00000000-0005-0000-0000-0000A5050000}"/>
    <cellStyle name="Normal 2 2 2 2 3 2 3 3" xfId="2543" xr:uid="{00000000-0005-0000-0000-0000A6050000}"/>
    <cellStyle name="Normal 2 2 2 2 3 2 3 4" xfId="3375" xr:uid="{00000000-0005-0000-0000-0000A7050000}"/>
    <cellStyle name="Normal 2 2 2 2 3 2 3 5" xfId="1709" xr:uid="{00000000-0005-0000-0000-0000A8050000}"/>
    <cellStyle name="Normal 2 2 2 2 3 2 4" xfId="740" xr:uid="{00000000-0005-0000-0000-0000A9050000}"/>
    <cellStyle name="Normal 2 2 2 2 3 2 4 2" xfId="2680" xr:uid="{00000000-0005-0000-0000-0000AA050000}"/>
    <cellStyle name="Normal 2 2 2 2 3 2 4 3" xfId="3512" xr:uid="{00000000-0005-0000-0000-0000AB050000}"/>
    <cellStyle name="Normal 2 2 2 2 3 2 4 4" xfId="1847" xr:uid="{00000000-0005-0000-0000-0000AC050000}"/>
    <cellStyle name="Normal 2 2 2 2 3 2 5" xfId="1430" xr:uid="{00000000-0005-0000-0000-0000AD050000}"/>
    <cellStyle name="Normal 2 2 2 2 3 2 6" xfId="2264" xr:uid="{00000000-0005-0000-0000-0000AE050000}"/>
    <cellStyle name="Normal 2 2 2 2 3 2 7" xfId="3096" xr:uid="{00000000-0005-0000-0000-0000AF050000}"/>
    <cellStyle name="Normal 2 2 2 2 3 2 8" xfId="1163" xr:uid="{00000000-0005-0000-0000-0000B0050000}"/>
    <cellStyle name="Normal 2 2 2 2 3 3" xfId="347" xr:uid="{00000000-0005-0000-0000-0000B1050000}"/>
    <cellStyle name="Normal 2 2 2 2 3 3 2" xfId="806" xr:uid="{00000000-0005-0000-0000-0000B2050000}"/>
    <cellStyle name="Normal 2 2 2 2 3 3 2 2" xfId="2746" xr:uid="{00000000-0005-0000-0000-0000B3050000}"/>
    <cellStyle name="Normal 2 2 2 2 3 3 2 3" xfId="3578" xr:uid="{00000000-0005-0000-0000-0000B4050000}"/>
    <cellStyle name="Normal 2 2 2 2 3 3 2 4" xfId="1913" xr:uid="{00000000-0005-0000-0000-0000B5050000}"/>
    <cellStyle name="Normal 2 2 2 2 3 3 3" xfId="1496" xr:uid="{00000000-0005-0000-0000-0000B6050000}"/>
    <cellStyle name="Normal 2 2 2 2 3 3 4" xfId="2330" xr:uid="{00000000-0005-0000-0000-0000B7050000}"/>
    <cellStyle name="Normal 2 2 2 2 3 3 5" xfId="3162" xr:uid="{00000000-0005-0000-0000-0000B8050000}"/>
    <cellStyle name="Normal 2 2 2 2 3 3 6" xfId="1214" xr:uid="{00000000-0005-0000-0000-0000B9050000}"/>
    <cellStyle name="Normal 2 2 2 2 3 4" xfId="489" xr:uid="{00000000-0005-0000-0000-0000BA050000}"/>
    <cellStyle name="Normal 2 2 2 2 3 4 2" xfId="948" xr:uid="{00000000-0005-0000-0000-0000BB050000}"/>
    <cellStyle name="Normal 2 2 2 2 3 4 2 2" xfId="2888" xr:uid="{00000000-0005-0000-0000-0000BC050000}"/>
    <cellStyle name="Normal 2 2 2 2 3 4 2 3" xfId="3720" xr:uid="{00000000-0005-0000-0000-0000BD050000}"/>
    <cellStyle name="Normal 2 2 2 2 3 4 2 4" xfId="2055" xr:uid="{00000000-0005-0000-0000-0000BE050000}"/>
    <cellStyle name="Normal 2 2 2 2 3 4 3" xfId="2472" xr:uid="{00000000-0005-0000-0000-0000BF050000}"/>
    <cellStyle name="Normal 2 2 2 2 3 4 4" xfId="3304" xr:uid="{00000000-0005-0000-0000-0000C0050000}"/>
    <cellStyle name="Normal 2 2 2 2 3 4 5" xfId="1638" xr:uid="{00000000-0005-0000-0000-0000C1050000}"/>
    <cellStyle name="Normal 2 2 2 2 3 5" xfId="668" xr:uid="{00000000-0005-0000-0000-0000C2050000}"/>
    <cellStyle name="Normal 2 2 2 2 3 5 2" xfId="2609" xr:uid="{00000000-0005-0000-0000-0000C3050000}"/>
    <cellStyle name="Normal 2 2 2 2 3 5 3" xfId="3441" xr:uid="{00000000-0005-0000-0000-0000C4050000}"/>
    <cellStyle name="Normal 2 2 2 2 3 5 4" xfId="1776" xr:uid="{00000000-0005-0000-0000-0000C5050000}"/>
    <cellStyle name="Normal 2 2 2 2 3 6" xfId="1359" xr:uid="{00000000-0005-0000-0000-0000C6050000}"/>
    <cellStyle name="Normal 2 2 2 2 3 7" xfId="2193" xr:uid="{00000000-0005-0000-0000-0000C7050000}"/>
    <cellStyle name="Normal 2 2 2 2 3 8" xfId="3025" xr:uid="{00000000-0005-0000-0000-0000C8050000}"/>
    <cellStyle name="Normal 2 2 2 2 3 9" xfId="1092" xr:uid="{00000000-0005-0000-0000-0000C9050000}"/>
    <cellStyle name="Normal 2 2 2 2 4" xfId="245" xr:uid="{00000000-0005-0000-0000-0000CA050000}"/>
    <cellStyle name="Normal 2 2 2 2 4 2" xfId="384" xr:uid="{00000000-0005-0000-0000-0000CB050000}"/>
    <cellStyle name="Normal 2 2 2 2 4 2 2" xfId="843" xr:uid="{00000000-0005-0000-0000-0000CC050000}"/>
    <cellStyle name="Normal 2 2 2 2 4 2 2 2" xfId="2783" xr:uid="{00000000-0005-0000-0000-0000CD050000}"/>
    <cellStyle name="Normal 2 2 2 2 4 2 2 3" xfId="3615" xr:uid="{00000000-0005-0000-0000-0000CE050000}"/>
    <cellStyle name="Normal 2 2 2 2 4 2 2 4" xfId="1950" xr:uid="{00000000-0005-0000-0000-0000CF050000}"/>
    <cellStyle name="Normal 2 2 2 2 4 2 3" xfId="1533" xr:uid="{00000000-0005-0000-0000-0000D0050000}"/>
    <cellStyle name="Normal 2 2 2 2 4 2 4" xfId="2367" xr:uid="{00000000-0005-0000-0000-0000D1050000}"/>
    <cellStyle name="Normal 2 2 2 2 4 2 5" xfId="3199" xr:uid="{00000000-0005-0000-0000-0000D2050000}"/>
    <cellStyle name="Normal 2 2 2 2 4 2 6" xfId="1216" xr:uid="{00000000-0005-0000-0000-0000D3050000}"/>
    <cellStyle name="Normal 2 2 2 2 4 3" xfId="526" xr:uid="{00000000-0005-0000-0000-0000D4050000}"/>
    <cellStyle name="Normal 2 2 2 2 4 3 2" xfId="985" xr:uid="{00000000-0005-0000-0000-0000D5050000}"/>
    <cellStyle name="Normal 2 2 2 2 4 3 2 2" xfId="2925" xr:uid="{00000000-0005-0000-0000-0000D6050000}"/>
    <cellStyle name="Normal 2 2 2 2 4 3 2 3" xfId="3757" xr:uid="{00000000-0005-0000-0000-0000D7050000}"/>
    <cellStyle name="Normal 2 2 2 2 4 3 2 4" xfId="2092" xr:uid="{00000000-0005-0000-0000-0000D8050000}"/>
    <cellStyle name="Normal 2 2 2 2 4 3 3" xfId="2509" xr:uid="{00000000-0005-0000-0000-0000D9050000}"/>
    <cellStyle name="Normal 2 2 2 2 4 3 4" xfId="3341" xr:uid="{00000000-0005-0000-0000-0000DA050000}"/>
    <cellStyle name="Normal 2 2 2 2 4 3 5" xfId="1675" xr:uid="{00000000-0005-0000-0000-0000DB050000}"/>
    <cellStyle name="Normal 2 2 2 2 4 4" xfId="706" xr:uid="{00000000-0005-0000-0000-0000DC050000}"/>
    <cellStyle name="Normal 2 2 2 2 4 4 2" xfId="2646" xr:uid="{00000000-0005-0000-0000-0000DD050000}"/>
    <cellStyle name="Normal 2 2 2 2 4 4 3" xfId="3478" xr:uid="{00000000-0005-0000-0000-0000DE050000}"/>
    <cellStyle name="Normal 2 2 2 2 4 4 4" xfId="1813" xr:uid="{00000000-0005-0000-0000-0000DF050000}"/>
    <cellStyle name="Normal 2 2 2 2 4 5" xfId="1396" xr:uid="{00000000-0005-0000-0000-0000E0050000}"/>
    <cellStyle name="Normal 2 2 2 2 4 6" xfId="2230" xr:uid="{00000000-0005-0000-0000-0000E1050000}"/>
    <cellStyle name="Normal 2 2 2 2 4 7" xfId="3062" xr:uid="{00000000-0005-0000-0000-0000E2050000}"/>
    <cellStyle name="Normal 2 2 2 2 4 8" xfId="1129" xr:uid="{00000000-0005-0000-0000-0000E3050000}"/>
    <cellStyle name="Normal 2 2 2 2 5" xfId="301" xr:uid="{00000000-0005-0000-0000-0000E4050000}"/>
    <cellStyle name="Normal 2 2 2 2 5 2" xfId="760" xr:uid="{00000000-0005-0000-0000-0000E5050000}"/>
    <cellStyle name="Normal 2 2 2 2 5 2 2" xfId="2700" xr:uid="{00000000-0005-0000-0000-0000E6050000}"/>
    <cellStyle name="Normal 2 2 2 2 5 2 3" xfId="3532" xr:uid="{00000000-0005-0000-0000-0000E7050000}"/>
    <cellStyle name="Normal 2 2 2 2 5 2 4" xfId="1867" xr:uid="{00000000-0005-0000-0000-0000E8050000}"/>
    <cellStyle name="Normal 2 2 2 2 5 3" xfId="1450" xr:uid="{00000000-0005-0000-0000-0000E9050000}"/>
    <cellStyle name="Normal 2 2 2 2 5 4" xfId="2284" xr:uid="{00000000-0005-0000-0000-0000EA050000}"/>
    <cellStyle name="Normal 2 2 2 2 5 5" xfId="3116" xr:uid="{00000000-0005-0000-0000-0000EB050000}"/>
    <cellStyle name="Normal 2 2 2 2 5 6" xfId="1209" xr:uid="{00000000-0005-0000-0000-0000EC050000}"/>
    <cellStyle name="Normal 2 2 2 2 6" xfId="455" xr:uid="{00000000-0005-0000-0000-0000ED050000}"/>
    <cellStyle name="Normal 2 2 2 2 6 2" xfId="914" xr:uid="{00000000-0005-0000-0000-0000EE050000}"/>
    <cellStyle name="Normal 2 2 2 2 6 2 2" xfId="2854" xr:uid="{00000000-0005-0000-0000-0000EF050000}"/>
    <cellStyle name="Normal 2 2 2 2 6 2 3" xfId="3686" xr:uid="{00000000-0005-0000-0000-0000F0050000}"/>
    <cellStyle name="Normal 2 2 2 2 6 2 4" xfId="2021" xr:uid="{00000000-0005-0000-0000-0000F1050000}"/>
    <cellStyle name="Normal 2 2 2 2 6 3" xfId="2438" xr:uid="{00000000-0005-0000-0000-0000F2050000}"/>
    <cellStyle name="Normal 2 2 2 2 6 4" xfId="3270" xr:uid="{00000000-0005-0000-0000-0000F3050000}"/>
    <cellStyle name="Normal 2 2 2 2 6 5" xfId="1604" xr:uid="{00000000-0005-0000-0000-0000F4050000}"/>
    <cellStyle name="Normal 2 2 2 2 7" xfId="632" xr:uid="{00000000-0005-0000-0000-0000F5050000}"/>
    <cellStyle name="Normal 2 2 2 2 7 2" xfId="2575" xr:uid="{00000000-0005-0000-0000-0000F6050000}"/>
    <cellStyle name="Normal 2 2 2 2 7 3" xfId="3407" xr:uid="{00000000-0005-0000-0000-0000F7050000}"/>
    <cellStyle name="Normal 2 2 2 2 7 4" xfId="1742" xr:uid="{00000000-0005-0000-0000-0000F8050000}"/>
    <cellStyle name="Normal 2 2 2 2 8" xfId="1313" xr:uid="{00000000-0005-0000-0000-0000F9050000}"/>
    <cellStyle name="Normal 2 2 2 2 9" xfId="2147" xr:uid="{00000000-0005-0000-0000-0000FA050000}"/>
    <cellStyle name="Normal 2 2 2 3" xfId="158" xr:uid="{00000000-0005-0000-0000-0000FB050000}"/>
    <cellStyle name="Normal 2 2 2 3 10" xfId="1065" xr:uid="{00000000-0005-0000-0000-0000FC050000}"/>
    <cellStyle name="Normal 2 2 2 3 2" xfId="200" xr:uid="{00000000-0005-0000-0000-0000FD050000}"/>
    <cellStyle name="Normal 2 2 2 3 2 2" xfId="275" xr:uid="{00000000-0005-0000-0000-0000FE050000}"/>
    <cellStyle name="Normal 2 2 2 3 2 2 2" xfId="413" xr:uid="{00000000-0005-0000-0000-0000FF050000}"/>
    <cellStyle name="Normal 2 2 2 3 2 2 2 2" xfId="872" xr:uid="{00000000-0005-0000-0000-000000060000}"/>
    <cellStyle name="Normal 2 2 2 3 2 2 2 2 2" xfId="2812" xr:uid="{00000000-0005-0000-0000-000001060000}"/>
    <cellStyle name="Normal 2 2 2 3 2 2 2 2 3" xfId="3644" xr:uid="{00000000-0005-0000-0000-000002060000}"/>
    <cellStyle name="Normal 2 2 2 3 2 2 2 2 4" xfId="1979" xr:uid="{00000000-0005-0000-0000-000003060000}"/>
    <cellStyle name="Normal 2 2 2 3 2 2 2 3" xfId="1562" xr:uid="{00000000-0005-0000-0000-000004060000}"/>
    <cellStyle name="Normal 2 2 2 3 2 2 2 4" xfId="2396" xr:uid="{00000000-0005-0000-0000-000005060000}"/>
    <cellStyle name="Normal 2 2 2 3 2 2 2 5" xfId="3228" xr:uid="{00000000-0005-0000-0000-000006060000}"/>
    <cellStyle name="Normal 2 2 2 3 2 2 2 6" xfId="1219" xr:uid="{00000000-0005-0000-0000-000007060000}"/>
    <cellStyle name="Normal 2 2 2 3 2 2 3" xfId="555" xr:uid="{00000000-0005-0000-0000-000008060000}"/>
    <cellStyle name="Normal 2 2 2 3 2 2 3 2" xfId="1014" xr:uid="{00000000-0005-0000-0000-000009060000}"/>
    <cellStyle name="Normal 2 2 2 3 2 2 3 2 2" xfId="2954" xr:uid="{00000000-0005-0000-0000-00000A060000}"/>
    <cellStyle name="Normal 2 2 2 3 2 2 3 2 3" xfId="3786" xr:uid="{00000000-0005-0000-0000-00000B060000}"/>
    <cellStyle name="Normal 2 2 2 3 2 2 3 2 4" xfId="2121" xr:uid="{00000000-0005-0000-0000-00000C060000}"/>
    <cellStyle name="Normal 2 2 2 3 2 2 3 3" xfId="2538" xr:uid="{00000000-0005-0000-0000-00000D060000}"/>
    <cellStyle name="Normal 2 2 2 3 2 2 3 4" xfId="3370" xr:uid="{00000000-0005-0000-0000-00000E060000}"/>
    <cellStyle name="Normal 2 2 2 3 2 2 3 5" xfId="1704" xr:uid="{00000000-0005-0000-0000-00000F060000}"/>
    <cellStyle name="Normal 2 2 2 3 2 2 4" xfId="735" xr:uid="{00000000-0005-0000-0000-000010060000}"/>
    <cellStyle name="Normal 2 2 2 3 2 2 4 2" xfId="2675" xr:uid="{00000000-0005-0000-0000-000011060000}"/>
    <cellStyle name="Normal 2 2 2 3 2 2 4 3" xfId="3507" xr:uid="{00000000-0005-0000-0000-000012060000}"/>
    <cellStyle name="Normal 2 2 2 3 2 2 4 4" xfId="1842" xr:uid="{00000000-0005-0000-0000-000013060000}"/>
    <cellStyle name="Normal 2 2 2 3 2 2 5" xfId="1425" xr:uid="{00000000-0005-0000-0000-000014060000}"/>
    <cellStyle name="Normal 2 2 2 3 2 2 6" xfId="2259" xr:uid="{00000000-0005-0000-0000-000015060000}"/>
    <cellStyle name="Normal 2 2 2 3 2 2 7" xfId="3091" xr:uid="{00000000-0005-0000-0000-000016060000}"/>
    <cellStyle name="Normal 2 2 2 3 2 2 8" xfId="1158" xr:uid="{00000000-0005-0000-0000-000017060000}"/>
    <cellStyle name="Normal 2 2 2 3 2 3" xfId="342" xr:uid="{00000000-0005-0000-0000-000018060000}"/>
    <cellStyle name="Normal 2 2 2 3 2 3 2" xfId="801" xr:uid="{00000000-0005-0000-0000-000019060000}"/>
    <cellStyle name="Normal 2 2 2 3 2 3 2 2" xfId="2741" xr:uid="{00000000-0005-0000-0000-00001A060000}"/>
    <cellStyle name="Normal 2 2 2 3 2 3 2 3" xfId="3573" xr:uid="{00000000-0005-0000-0000-00001B060000}"/>
    <cellStyle name="Normal 2 2 2 3 2 3 2 4" xfId="1908" xr:uid="{00000000-0005-0000-0000-00001C060000}"/>
    <cellStyle name="Normal 2 2 2 3 2 3 3" xfId="1491" xr:uid="{00000000-0005-0000-0000-00001D060000}"/>
    <cellStyle name="Normal 2 2 2 3 2 3 4" xfId="2325" xr:uid="{00000000-0005-0000-0000-00001E060000}"/>
    <cellStyle name="Normal 2 2 2 3 2 3 5" xfId="3157" xr:uid="{00000000-0005-0000-0000-00001F060000}"/>
    <cellStyle name="Normal 2 2 2 3 2 3 6" xfId="1218" xr:uid="{00000000-0005-0000-0000-000020060000}"/>
    <cellStyle name="Normal 2 2 2 3 2 4" xfId="484" xr:uid="{00000000-0005-0000-0000-000021060000}"/>
    <cellStyle name="Normal 2 2 2 3 2 4 2" xfId="943" xr:uid="{00000000-0005-0000-0000-000022060000}"/>
    <cellStyle name="Normal 2 2 2 3 2 4 2 2" xfId="2883" xr:uid="{00000000-0005-0000-0000-000023060000}"/>
    <cellStyle name="Normal 2 2 2 3 2 4 2 3" xfId="3715" xr:uid="{00000000-0005-0000-0000-000024060000}"/>
    <cellStyle name="Normal 2 2 2 3 2 4 2 4" xfId="2050" xr:uid="{00000000-0005-0000-0000-000025060000}"/>
    <cellStyle name="Normal 2 2 2 3 2 4 3" xfId="2467" xr:uid="{00000000-0005-0000-0000-000026060000}"/>
    <cellStyle name="Normal 2 2 2 3 2 4 4" xfId="3299" xr:uid="{00000000-0005-0000-0000-000027060000}"/>
    <cellStyle name="Normal 2 2 2 3 2 4 5" xfId="1633" xr:uid="{00000000-0005-0000-0000-000028060000}"/>
    <cellStyle name="Normal 2 2 2 3 2 5" xfId="663" xr:uid="{00000000-0005-0000-0000-000029060000}"/>
    <cellStyle name="Normal 2 2 2 3 2 5 2" xfId="2604" xr:uid="{00000000-0005-0000-0000-00002A060000}"/>
    <cellStyle name="Normal 2 2 2 3 2 5 3" xfId="3436" xr:uid="{00000000-0005-0000-0000-00002B060000}"/>
    <cellStyle name="Normal 2 2 2 3 2 5 4" xfId="1771" xr:uid="{00000000-0005-0000-0000-00002C060000}"/>
    <cellStyle name="Normal 2 2 2 3 2 6" xfId="1354" xr:uid="{00000000-0005-0000-0000-00002D060000}"/>
    <cellStyle name="Normal 2 2 2 3 2 7" xfId="2188" xr:uid="{00000000-0005-0000-0000-00002E060000}"/>
    <cellStyle name="Normal 2 2 2 3 2 8" xfId="3020" xr:uid="{00000000-0005-0000-0000-00002F060000}"/>
    <cellStyle name="Normal 2 2 2 3 2 9" xfId="1087" xr:uid="{00000000-0005-0000-0000-000030060000}"/>
    <cellStyle name="Normal 2 2 2 3 3" xfId="253" xr:uid="{00000000-0005-0000-0000-000031060000}"/>
    <cellStyle name="Normal 2 2 2 3 3 2" xfId="391" xr:uid="{00000000-0005-0000-0000-000032060000}"/>
    <cellStyle name="Normal 2 2 2 3 3 2 2" xfId="850" xr:uid="{00000000-0005-0000-0000-000033060000}"/>
    <cellStyle name="Normal 2 2 2 3 3 2 2 2" xfId="2790" xr:uid="{00000000-0005-0000-0000-000034060000}"/>
    <cellStyle name="Normal 2 2 2 3 3 2 2 3" xfId="3622" xr:uid="{00000000-0005-0000-0000-000035060000}"/>
    <cellStyle name="Normal 2 2 2 3 3 2 2 4" xfId="1957" xr:uid="{00000000-0005-0000-0000-000036060000}"/>
    <cellStyle name="Normal 2 2 2 3 3 2 3" xfId="1540" xr:uid="{00000000-0005-0000-0000-000037060000}"/>
    <cellStyle name="Normal 2 2 2 3 3 2 4" xfId="2374" xr:uid="{00000000-0005-0000-0000-000038060000}"/>
    <cellStyle name="Normal 2 2 2 3 3 2 5" xfId="3206" xr:uid="{00000000-0005-0000-0000-000039060000}"/>
    <cellStyle name="Normal 2 2 2 3 3 2 6" xfId="1220" xr:uid="{00000000-0005-0000-0000-00003A060000}"/>
    <cellStyle name="Normal 2 2 2 3 3 3" xfId="533" xr:uid="{00000000-0005-0000-0000-00003B060000}"/>
    <cellStyle name="Normal 2 2 2 3 3 3 2" xfId="992" xr:uid="{00000000-0005-0000-0000-00003C060000}"/>
    <cellStyle name="Normal 2 2 2 3 3 3 2 2" xfId="2932" xr:uid="{00000000-0005-0000-0000-00003D060000}"/>
    <cellStyle name="Normal 2 2 2 3 3 3 2 3" xfId="3764" xr:uid="{00000000-0005-0000-0000-00003E060000}"/>
    <cellStyle name="Normal 2 2 2 3 3 3 2 4" xfId="2099" xr:uid="{00000000-0005-0000-0000-00003F060000}"/>
    <cellStyle name="Normal 2 2 2 3 3 3 3" xfId="2516" xr:uid="{00000000-0005-0000-0000-000040060000}"/>
    <cellStyle name="Normal 2 2 2 3 3 3 4" xfId="3348" xr:uid="{00000000-0005-0000-0000-000041060000}"/>
    <cellStyle name="Normal 2 2 2 3 3 3 5" xfId="1682" xr:uid="{00000000-0005-0000-0000-000042060000}"/>
    <cellStyle name="Normal 2 2 2 3 3 4" xfId="713" xr:uid="{00000000-0005-0000-0000-000043060000}"/>
    <cellStyle name="Normal 2 2 2 3 3 4 2" xfId="2653" xr:uid="{00000000-0005-0000-0000-000044060000}"/>
    <cellStyle name="Normal 2 2 2 3 3 4 3" xfId="3485" xr:uid="{00000000-0005-0000-0000-000045060000}"/>
    <cellStyle name="Normal 2 2 2 3 3 4 4" xfId="1820" xr:uid="{00000000-0005-0000-0000-000046060000}"/>
    <cellStyle name="Normal 2 2 2 3 3 5" xfId="1403" xr:uid="{00000000-0005-0000-0000-000047060000}"/>
    <cellStyle name="Normal 2 2 2 3 3 6" xfId="2237" xr:uid="{00000000-0005-0000-0000-000048060000}"/>
    <cellStyle name="Normal 2 2 2 3 3 7" xfId="3069" xr:uid="{00000000-0005-0000-0000-000049060000}"/>
    <cellStyle name="Normal 2 2 2 3 3 8" xfId="1136" xr:uid="{00000000-0005-0000-0000-00004A060000}"/>
    <cellStyle name="Normal 2 2 2 3 4" xfId="308" xr:uid="{00000000-0005-0000-0000-00004B060000}"/>
    <cellStyle name="Normal 2 2 2 3 4 2" xfId="767" xr:uid="{00000000-0005-0000-0000-00004C060000}"/>
    <cellStyle name="Normal 2 2 2 3 4 2 2" xfId="2707" xr:uid="{00000000-0005-0000-0000-00004D060000}"/>
    <cellStyle name="Normal 2 2 2 3 4 2 3" xfId="3539" xr:uid="{00000000-0005-0000-0000-00004E060000}"/>
    <cellStyle name="Normal 2 2 2 3 4 2 4" xfId="1874" xr:uid="{00000000-0005-0000-0000-00004F060000}"/>
    <cellStyle name="Normal 2 2 2 3 4 3" xfId="1457" xr:uid="{00000000-0005-0000-0000-000050060000}"/>
    <cellStyle name="Normal 2 2 2 3 4 4" xfId="2291" xr:uid="{00000000-0005-0000-0000-000051060000}"/>
    <cellStyle name="Normal 2 2 2 3 4 5" xfId="3123" xr:uid="{00000000-0005-0000-0000-000052060000}"/>
    <cellStyle name="Normal 2 2 2 3 4 6" xfId="1217" xr:uid="{00000000-0005-0000-0000-000053060000}"/>
    <cellStyle name="Normal 2 2 2 3 5" xfId="462" xr:uid="{00000000-0005-0000-0000-000054060000}"/>
    <cellStyle name="Normal 2 2 2 3 5 2" xfId="921" xr:uid="{00000000-0005-0000-0000-000055060000}"/>
    <cellStyle name="Normal 2 2 2 3 5 2 2" xfId="2861" xr:uid="{00000000-0005-0000-0000-000056060000}"/>
    <cellStyle name="Normal 2 2 2 3 5 2 3" xfId="3693" xr:uid="{00000000-0005-0000-0000-000057060000}"/>
    <cellStyle name="Normal 2 2 2 3 5 2 4" xfId="2028" xr:uid="{00000000-0005-0000-0000-000058060000}"/>
    <cellStyle name="Normal 2 2 2 3 5 3" xfId="2445" xr:uid="{00000000-0005-0000-0000-000059060000}"/>
    <cellStyle name="Normal 2 2 2 3 5 4" xfId="3277" xr:uid="{00000000-0005-0000-0000-00005A060000}"/>
    <cellStyle name="Normal 2 2 2 3 5 5" xfId="1611" xr:uid="{00000000-0005-0000-0000-00005B060000}"/>
    <cellStyle name="Normal 2 2 2 3 6" xfId="641" xr:uid="{00000000-0005-0000-0000-00005C060000}"/>
    <cellStyle name="Normal 2 2 2 3 6 2" xfId="2582" xr:uid="{00000000-0005-0000-0000-00005D060000}"/>
    <cellStyle name="Normal 2 2 2 3 6 3" xfId="3414" xr:uid="{00000000-0005-0000-0000-00005E060000}"/>
    <cellStyle name="Normal 2 2 2 3 6 4" xfId="1749" xr:uid="{00000000-0005-0000-0000-00005F060000}"/>
    <cellStyle name="Normal 2 2 2 3 7" xfId="1320" xr:uid="{00000000-0005-0000-0000-000060060000}"/>
    <cellStyle name="Normal 2 2 2 3 8" xfId="2154" xr:uid="{00000000-0005-0000-0000-000061060000}"/>
    <cellStyle name="Normal 2 2 2 3 9" xfId="2986" xr:uid="{00000000-0005-0000-0000-000062060000}"/>
    <cellStyle name="Normal 2 2 2 4" xfId="170" xr:uid="{00000000-0005-0000-0000-000063060000}"/>
    <cellStyle name="Normal 2 2 2 4 10" xfId="1076" xr:uid="{00000000-0005-0000-0000-000064060000}"/>
    <cellStyle name="Normal 2 2 2 4 2" xfId="212" xr:uid="{00000000-0005-0000-0000-000065060000}"/>
    <cellStyle name="Normal 2 2 2 4 2 2" xfId="285" xr:uid="{00000000-0005-0000-0000-000066060000}"/>
    <cellStyle name="Normal 2 2 2 4 2 2 2" xfId="423" xr:uid="{00000000-0005-0000-0000-000067060000}"/>
    <cellStyle name="Normal 2 2 2 4 2 2 2 2" xfId="882" xr:uid="{00000000-0005-0000-0000-000068060000}"/>
    <cellStyle name="Normal 2 2 2 4 2 2 2 2 2" xfId="2822" xr:uid="{00000000-0005-0000-0000-000069060000}"/>
    <cellStyle name="Normal 2 2 2 4 2 2 2 2 3" xfId="3654" xr:uid="{00000000-0005-0000-0000-00006A060000}"/>
    <cellStyle name="Normal 2 2 2 4 2 2 2 2 4" xfId="1989" xr:uid="{00000000-0005-0000-0000-00006B060000}"/>
    <cellStyle name="Normal 2 2 2 4 2 2 2 3" xfId="1572" xr:uid="{00000000-0005-0000-0000-00006C060000}"/>
    <cellStyle name="Normal 2 2 2 4 2 2 2 4" xfId="2406" xr:uid="{00000000-0005-0000-0000-00006D060000}"/>
    <cellStyle name="Normal 2 2 2 4 2 2 2 5" xfId="3238" xr:uid="{00000000-0005-0000-0000-00006E060000}"/>
    <cellStyle name="Normal 2 2 2 4 2 2 2 6" xfId="1223" xr:uid="{00000000-0005-0000-0000-00006F060000}"/>
    <cellStyle name="Normal 2 2 2 4 2 2 3" xfId="565" xr:uid="{00000000-0005-0000-0000-000070060000}"/>
    <cellStyle name="Normal 2 2 2 4 2 2 3 2" xfId="1024" xr:uid="{00000000-0005-0000-0000-000071060000}"/>
    <cellStyle name="Normal 2 2 2 4 2 2 3 2 2" xfId="2964" xr:uid="{00000000-0005-0000-0000-000072060000}"/>
    <cellStyle name="Normal 2 2 2 4 2 2 3 2 3" xfId="3796" xr:uid="{00000000-0005-0000-0000-000073060000}"/>
    <cellStyle name="Normal 2 2 2 4 2 2 3 2 4" xfId="2131" xr:uid="{00000000-0005-0000-0000-000074060000}"/>
    <cellStyle name="Normal 2 2 2 4 2 2 3 3" xfId="2548" xr:uid="{00000000-0005-0000-0000-000075060000}"/>
    <cellStyle name="Normal 2 2 2 4 2 2 3 4" xfId="3380" xr:uid="{00000000-0005-0000-0000-000076060000}"/>
    <cellStyle name="Normal 2 2 2 4 2 2 3 5" xfId="1714" xr:uid="{00000000-0005-0000-0000-000077060000}"/>
    <cellStyle name="Normal 2 2 2 4 2 2 4" xfId="745" xr:uid="{00000000-0005-0000-0000-000078060000}"/>
    <cellStyle name="Normal 2 2 2 4 2 2 4 2" xfId="2685" xr:uid="{00000000-0005-0000-0000-000079060000}"/>
    <cellStyle name="Normal 2 2 2 4 2 2 4 3" xfId="3517" xr:uid="{00000000-0005-0000-0000-00007A060000}"/>
    <cellStyle name="Normal 2 2 2 4 2 2 4 4" xfId="1852" xr:uid="{00000000-0005-0000-0000-00007B060000}"/>
    <cellStyle name="Normal 2 2 2 4 2 2 5" xfId="1435" xr:uid="{00000000-0005-0000-0000-00007C060000}"/>
    <cellStyle name="Normal 2 2 2 4 2 2 6" xfId="2269" xr:uid="{00000000-0005-0000-0000-00007D060000}"/>
    <cellStyle name="Normal 2 2 2 4 2 2 7" xfId="3101" xr:uid="{00000000-0005-0000-0000-00007E060000}"/>
    <cellStyle name="Normal 2 2 2 4 2 2 8" xfId="1168" xr:uid="{00000000-0005-0000-0000-00007F060000}"/>
    <cellStyle name="Normal 2 2 2 4 2 3" xfId="352" xr:uid="{00000000-0005-0000-0000-000080060000}"/>
    <cellStyle name="Normal 2 2 2 4 2 3 2" xfId="811" xr:uid="{00000000-0005-0000-0000-000081060000}"/>
    <cellStyle name="Normal 2 2 2 4 2 3 2 2" xfId="2751" xr:uid="{00000000-0005-0000-0000-000082060000}"/>
    <cellStyle name="Normal 2 2 2 4 2 3 2 3" xfId="3583" xr:uid="{00000000-0005-0000-0000-000083060000}"/>
    <cellStyle name="Normal 2 2 2 4 2 3 2 4" xfId="1918" xr:uid="{00000000-0005-0000-0000-000084060000}"/>
    <cellStyle name="Normal 2 2 2 4 2 3 3" xfId="1501" xr:uid="{00000000-0005-0000-0000-000085060000}"/>
    <cellStyle name="Normal 2 2 2 4 2 3 4" xfId="2335" xr:uid="{00000000-0005-0000-0000-000086060000}"/>
    <cellStyle name="Normal 2 2 2 4 2 3 5" xfId="3167" xr:uid="{00000000-0005-0000-0000-000087060000}"/>
    <cellStyle name="Normal 2 2 2 4 2 3 6" xfId="1222" xr:uid="{00000000-0005-0000-0000-000088060000}"/>
    <cellStyle name="Normal 2 2 2 4 2 4" xfId="494" xr:uid="{00000000-0005-0000-0000-000089060000}"/>
    <cellStyle name="Normal 2 2 2 4 2 4 2" xfId="953" xr:uid="{00000000-0005-0000-0000-00008A060000}"/>
    <cellStyle name="Normal 2 2 2 4 2 4 2 2" xfId="2893" xr:uid="{00000000-0005-0000-0000-00008B060000}"/>
    <cellStyle name="Normal 2 2 2 4 2 4 2 3" xfId="3725" xr:uid="{00000000-0005-0000-0000-00008C060000}"/>
    <cellStyle name="Normal 2 2 2 4 2 4 2 4" xfId="2060" xr:uid="{00000000-0005-0000-0000-00008D060000}"/>
    <cellStyle name="Normal 2 2 2 4 2 4 3" xfId="2477" xr:uid="{00000000-0005-0000-0000-00008E060000}"/>
    <cellStyle name="Normal 2 2 2 4 2 4 4" xfId="3309" xr:uid="{00000000-0005-0000-0000-00008F060000}"/>
    <cellStyle name="Normal 2 2 2 4 2 4 5" xfId="1643" xr:uid="{00000000-0005-0000-0000-000090060000}"/>
    <cellStyle name="Normal 2 2 2 4 2 5" xfId="673" xr:uid="{00000000-0005-0000-0000-000091060000}"/>
    <cellStyle name="Normal 2 2 2 4 2 5 2" xfId="2614" xr:uid="{00000000-0005-0000-0000-000092060000}"/>
    <cellStyle name="Normal 2 2 2 4 2 5 3" xfId="3446" xr:uid="{00000000-0005-0000-0000-000093060000}"/>
    <cellStyle name="Normal 2 2 2 4 2 5 4" xfId="1781" xr:uid="{00000000-0005-0000-0000-000094060000}"/>
    <cellStyle name="Normal 2 2 2 4 2 6" xfId="1364" xr:uid="{00000000-0005-0000-0000-000095060000}"/>
    <cellStyle name="Normal 2 2 2 4 2 7" xfId="2198" xr:uid="{00000000-0005-0000-0000-000096060000}"/>
    <cellStyle name="Normal 2 2 2 4 2 8" xfId="3030" xr:uid="{00000000-0005-0000-0000-000097060000}"/>
    <cellStyle name="Normal 2 2 2 4 2 9" xfId="1097" xr:uid="{00000000-0005-0000-0000-000098060000}"/>
    <cellStyle name="Normal 2 2 2 4 3" xfId="264" xr:uid="{00000000-0005-0000-0000-000099060000}"/>
    <cellStyle name="Normal 2 2 2 4 3 2" xfId="402" xr:uid="{00000000-0005-0000-0000-00009A060000}"/>
    <cellStyle name="Normal 2 2 2 4 3 2 2" xfId="861" xr:uid="{00000000-0005-0000-0000-00009B060000}"/>
    <cellStyle name="Normal 2 2 2 4 3 2 2 2" xfId="2801" xr:uid="{00000000-0005-0000-0000-00009C060000}"/>
    <cellStyle name="Normal 2 2 2 4 3 2 2 3" xfId="3633" xr:uid="{00000000-0005-0000-0000-00009D060000}"/>
    <cellStyle name="Normal 2 2 2 4 3 2 2 4" xfId="1968" xr:uid="{00000000-0005-0000-0000-00009E060000}"/>
    <cellStyle name="Normal 2 2 2 4 3 2 3" xfId="1551" xr:uid="{00000000-0005-0000-0000-00009F060000}"/>
    <cellStyle name="Normal 2 2 2 4 3 2 4" xfId="2385" xr:uid="{00000000-0005-0000-0000-0000A0060000}"/>
    <cellStyle name="Normal 2 2 2 4 3 2 5" xfId="3217" xr:uid="{00000000-0005-0000-0000-0000A1060000}"/>
    <cellStyle name="Normal 2 2 2 4 3 2 6" xfId="1224" xr:uid="{00000000-0005-0000-0000-0000A2060000}"/>
    <cellStyle name="Normal 2 2 2 4 3 3" xfId="544" xr:uid="{00000000-0005-0000-0000-0000A3060000}"/>
    <cellStyle name="Normal 2 2 2 4 3 3 2" xfId="1003" xr:uid="{00000000-0005-0000-0000-0000A4060000}"/>
    <cellStyle name="Normal 2 2 2 4 3 3 2 2" xfId="2943" xr:uid="{00000000-0005-0000-0000-0000A5060000}"/>
    <cellStyle name="Normal 2 2 2 4 3 3 2 3" xfId="3775" xr:uid="{00000000-0005-0000-0000-0000A6060000}"/>
    <cellStyle name="Normal 2 2 2 4 3 3 2 4" xfId="2110" xr:uid="{00000000-0005-0000-0000-0000A7060000}"/>
    <cellStyle name="Normal 2 2 2 4 3 3 3" xfId="2527" xr:uid="{00000000-0005-0000-0000-0000A8060000}"/>
    <cellStyle name="Normal 2 2 2 4 3 3 4" xfId="3359" xr:uid="{00000000-0005-0000-0000-0000A9060000}"/>
    <cellStyle name="Normal 2 2 2 4 3 3 5" xfId="1693" xr:uid="{00000000-0005-0000-0000-0000AA060000}"/>
    <cellStyle name="Normal 2 2 2 4 3 4" xfId="724" xr:uid="{00000000-0005-0000-0000-0000AB060000}"/>
    <cellStyle name="Normal 2 2 2 4 3 4 2" xfId="2664" xr:uid="{00000000-0005-0000-0000-0000AC060000}"/>
    <cellStyle name="Normal 2 2 2 4 3 4 3" xfId="3496" xr:uid="{00000000-0005-0000-0000-0000AD060000}"/>
    <cellStyle name="Normal 2 2 2 4 3 4 4" xfId="1831" xr:uid="{00000000-0005-0000-0000-0000AE060000}"/>
    <cellStyle name="Normal 2 2 2 4 3 5" xfId="1414" xr:uid="{00000000-0005-0000-0000-0000AF060000}"/>
    <cellStyle name="Normal 2 2 2 4 3 6" xfId="2248" xr:uid="{00000000-0005-0000-0000-0000B0060000}"/>
    <cellStyle name="Normal 2 2 2 4 3 7" xfId="3080" xr:uid="{00000000-0005-0000-0000-0000B1060000}"/>
    <cellStyle name="Normal 2 2 2 4 3 8" xfId="1147" xr:uid="{00000000-0005-0000-0000-0000B2060000}"/>
    <cellStyle name="Normal 2 2 2 4 4" xfId="319" xr:uid="{00000000-0005-0000-0000-0000B3060000}"/>
    <cellStyle name="Normal 2 2 2 4 4 2" xfId="778" xr:uid="{00000000-0005-0000-0000-0000B4060000}"/>
    <cellStyle name="Normal 2 2 2 4 4 2 2" xfId="2718" xr:uid="{00000000-0005-0000-0000-0000B5060000}"/>
    <cellStyle name="Normal 2 2 2 4 4 2 3" xfId="3550" xr:uid="{00000000-0005-0000-0000-0000B6060000}"/>
    <cellStyle name="Normal 2 2 2 4 4 2 4" xfId="1885" xr:uid="{00000000-0005-0000-0000-0000B7060000}"/>
    <cellStyle name="Normal 2 2 2 4 4 3" xfId="1468" xr:uid="{00000000-0005-0000-0000-0000B8060000}"/>
    <cellStyle name="Normal 2 2 2 4 4 4" xfId="2302" xr:uid="{00000000-0005-0000-0000-0000B9060000}"/>
    <cellStyle name="Normal 2 2 2 4 4 5" xfId="3134" xr:uid="{00000000-0005-0000-0000-0000BA060000}"/>
    <cellStyle name="Normal 2 2 2 4 4 6" xfId="1221" xr:uid="{00000000-0005-0000-0000-0000BB060000}"/>
    <cellStyle name="Normal 2 2 2 4 5" xfId="473" xr:uid="{00000000-0005-0000-0000-0000BC060000}"/>
    <cellStyle name="Normal 2 2 2 4 5 2" xfId="932" xr:uid="{00000000-0005-0000-0000-0000BD060000}"/>
    <cellStyle name="Normal 2 2 2 4 5 2 2" xfId="2872" xr:uid="{00000000-0005-0000-0000-0000BE060000}"/>
    <cellStyle name="Normal 2 2 2 4 5 2 3" xfId="3704" xr:uid="{00000000-0005-0000-0000-0000BF060000}"/>
    <cellStyle name="Normal 2 2 2 4 5 2 4" xfId="2039" xr:uid="{00000000-0005-0000-0000-0000C0060000}"/>
    <cellStyle name="Normal 2 2 2 4 5 3" xfId="2456" xr:uid="{00000000-0005-0000-0000-0000C1060000}"/>
    <cellStyle name="Normal 2 2 2 4 5 4" xfId="3288" xr:uid="{00000000-0005-0000-0000-0000C2060000}"/>
    <cellStyle name="Normal 2 2 2 4 5 5" xfId="1622" xr:uid="{00000000-0005-0000-0000-0000C3060000}"/>
    <cellStyle name="Normal 2 2 2 4 6" xfId="652" xr:uid="{00000000-0005-0000-0000-0000C4060000}"/>
    <cellStyle name="Normal 2 2 2 4 6 2" xfId="2593" xr:uid="{00000000-0005-0000-0000-0000C5060000}"/>
    <cellStyle name="Normal 2 2 2 4 6 3" xfId="3425" xr:uid="{00000000-0005-0000-0000-0000C6060000}"/>
    <cellStyle name="Normal 2 2 2 4 6 4" xfId="1760" xr:uid="{00000000-0005-0000-0000-0000C7060000}"/>
    <cellStyle name="Normal 2 2 2 4 7" xfId="1331" xr:uid="{00000000-0005-0000-0000-0000C8060000}"/>
    <cellStyle name="Normal 2 2 2 4 8" xfId="2165" xr:uid="{00000000-0005-0000-0000-0000C9060000}"/>
    <cellStyle name="Normal 2 2 2 4 9" xfId="2997" xr:uid="{00000000-0005-0000-0000-0000CA060000}"/>
    <cellStyle name="Normal 2 2 2 5" xfId="192" xr:uid="{00000000-0005-0000-0000-0000CB060000}"/>
    <cellStyle name="Normal 2 2 2 6" xfId="240" xr:uid="{00000000-0005-0000-0000-0000CC060000}"/>
    <cellStyle name="Normal 2 2 2 6 2" xfId="379" xr:uid="{00000000-0005-0000-0000-0000CD060000}"/>
    <cellStyle name="Normal 2 2 2 6 2 2" xfId="521" xr:uid="{00000000-0005-0000-0000-0000CE060000}"/>
    <cellStyle name="Normal 2 2 2 6 2 2 2" xfId="980" xr:uid="{00000000-0005-0000-0000-0000CF060000}"/>
    <cellStyle name="Normal 2 2 2 6 2 2 2 2" xfId="2920" xr:uid="{00000000-0005-0000-0000-0000D0060000}"/>
    <cellStyle name="Normal 2 2 2 6 2 2 2 3" xfId="3752" xr:uid="{00000000-0005-0000-0000-0000D1060000}"/>
    <cellStyle name="Normal 2 2 2 6 2 2 2 4" xfId="2087" xr:uid="{00000000-0005-0000-0000-0000D2060000}"/>
    <cellStyle name="Normal 2 2 2 6 2 2 3" xfId="1670" xr:uid="{00000000-0005-0000-0000-0000D3060000}"/>
    <cellStyle name="Normal 2 2 2 6 2 2 4" xfId="2504" xr:uid="{00000000-0005-0000-0000-0000D4060000}"/>
    <cellStyle name="Normal 2 2 2 6 2 2 5" xfId="3336" xr:uid="{00000000-0005-0000-0000-0000D5060000}"/>
    <cellStyle name="Normal 2 2 2 6 2 2 6" xfId="1226" xr:uid="{00000000-0005-0000-0000-0000D6060000}"/>
    <cellStyle name="Normal 2 2 2 6 2 3" xfId="838" xr:uid="{00000000-0005-0000-0000-0000D7060000}"/>
    <cellStyle name="Normal 2 2 2 6 2 3 2" xfId="2778" xr:uid="{00000000-0005-0000-0000-0000D8060000}"/>
    <cellStyle name="Normal 2 2 2 6 2 3 3" xfId="3610" xr:uid="{00000000-0005-0000-0000-0000D9060000}"/>
    <cellStyle name="Normal 2 2 2 6 2 3 4" xfId="1945" xr:uid="{00000000-0005-0000-0000-0000DA060000}"/>
    <cellStyle name="Normal 2 2 2 6 2 4" xfId="1528" xr:uid="{00000000-0005-0000-0000-0000DB060000}"/>
    <cellStyle name="Normal 2 2 2 6 2 5" xfId="2362" xr:uid="{00000000-0005-0000-0000-0000DC060000}"/>
    <cellStyle name="Normal 2 2 2 6 2 6" xfId="3194" xr:uid="{00000000-0005-0000-0000-0000DD060000}"/>
    <cellStyle name="Normal 2 2 2 6 2 7" xfId="1124" xr:uid="{00000000-0005-0000-0000-0000DE060000}"/>
    <cellStyle name="Normal 2 2 2 6 3" xfId="450" xr:uid="{00000000-0005-0000-0000-0000DF060000}"/>
    <cellStyle name="Normal 2 2 2 6 3 2" xfId="909" xr:uid="{00000000-0005-0000-0000-0000E0060000}"/>
    <cellStyle name="Normal 2 2 2 6 3 2 2" xfId="2849" xr:uid="{00000000-0005-0000-0000-0000E1060000}"/>
    <cellStyle name="Normal 2 2 2 6 3 2 3" xfId="3681" xr:uid="{00000000-0005-0000-0000-0000E2060000}"/>
    <cellStyle name="Normal 2 2 2 6 3 2 4" xfId="2016" xr:uid="{00000000-0005-0000-0000-0000E3060000}"/>
    <cellStyle name="Normal 2 2 2 6 3 3" xfId="1599" xr:uid="{00000000-0005-0000-0000-0000E4060000}"/>
    <cellStyle name="Normal 2 2 2 6 3 4" xfId="2433" xr:uid="{00000000-0005-0000-0000-0000E5060000}"/>
    <cellStyle name="Normal 2 2 2 6 3 5" xfId="3265" xr:uid="{00000000-0005-0000-0000-0000E6060000}"/>
    <cellStyle name="Normal 2 2 2 6 3 6" xfId="1225" xr:uid="{00000000-0005-0000-0000-0000E7060000}"/>
    <cellStyle name="Normal 2 2 2 6 4" xfId="701" xr:uid="{00000000-0005-0000-0000-0000E8060000}"/>
    <cellStyle name="Normal 2 2 2 6 4 2" xfId="2641" xr:uid="{00000000-0005-0000-0000-0000E9060000}"/>
    <cellStyle name="Normal 2 2 2 6 4 3" xfId="3473" xr:uid="{00000000-0005-0000-0000-0000EA060000}"/>
    <cellStyle name="Normal 2 2 2 6 4 4" xfId="1808" xr:uid="{00000000-0005-0000-0000-0000EB060000}"/>
    <cellStyle name="Normal 2 2 2 6 5" xfId="1391" xr:uid="{00000000-0005-0000-0000-0000EC060000}"/>
    <cellStyle name="Normal 2 2 2 6 6" xfId="2225" xr:uid="{00000000-0005-0000-0000-0000ED060000}"/>
    <cellStyle name="Normal 2 2 2 6 7" xfId="3057" xr:uid="{00000000-0005-0000-0000-0000EE060000}"/>
    <cellStyle name="Normal 2 2 2 6 8" xfId="1053" xr:uid="{00000000-0005-0000-0000-0000EF060000}"/>
    <cellStyle name="Normal 2 2 2 7" xfId="223" xr:uid="{00000000-0005-0000-0000-0000F0060000}"/>
    <cellStyle name="Normal 2 2 2 7 2" xfId="362" xr:uid="{00000000-0005-0000-0000-0000F1060000}"/>
    <cellStyle name="Normal 2 2 2 7 2 2" xfId="821" xr:uid="{00000000-0005-0000-0000-0000F2060000}"/>
    <cellStyle name="Normal 2 2 2 7 2 2 2" xfId="2761" xr:uid="{00000000-0005-0000-0000-0000F3060000}"/>
    <cellStyle name="Normal 2 2 2 7 2 2 3" xfId="3593" xr:uid="{00000000-0005-0000-0000-0000F4060000}"/>
    <cellStyle name="Normal 2 2 2 7 2 2 4" xfId="1928" xr:uid="{00000000-0005-0000-0000-0000F5060000}"/>
    <cellStyle name="Normal 2 2 2 7 2 3" xfId="1511" xr:uid="{00000000-0005-0000-0000-0000F6060000}"/>
    <cellStyle name="Normal 2 2 2 7 2 4" xfId="2345" xr:uid="{00000000-0005-0000-0000-0000F7060000}"/>
    <cellStyle name="Normal 2 2 2 7 2 5" xfId="3177" xr:uid="{00000000-0005-0000-0000-0000F8060000}"/>
    <cellStyle name="Normal 2 2 2 7 2 6" xfId="1227" xr:uid="{00000000-0005-0000-0000-0000F9060000}"/>
    <cellStyle name="Normal 2 2 2 7 3" xfId="504" xr:uid="{00000000-0005-0000-0000-0000FA060000}"/>
    <cellStyle name="Normal 2 2 2 7 3 2" xfId="963" xr:uid="{00000000-0005-0000-0000-0000FB060000}"/>
    <cellStyle name="Normal 2 2 2 7 3 2 2" xfId="2903" xr:uid="{00000000-0005-0000-0000-0000FC060000}"/>
    <cellStyle name="Normal 2 2 2 7 3 2 3" xfId="3735" xr:uid="{00000000-0005-0000-0000-0000FD060000}"/>
    <cellStyle name="Normal 2 2 2 7 3 2 4" xfId="2070" xr:uid="{00000000-0005-0000-0000-0000FE060000}"/>
    <cellStyle name="Normal 2 2 2 7 3 3" xfId="2487" xr:uid="{00000000-0005-0000-0000-0000FF060000}"/>
    <cellStyle name="Normal 2 2 2 7 3 4" xfId="3319" xr:uid="{00000000-0005-0000-0000-000000070000}"/>
    <cellStyle name="Normal 2 2 2 7 3 5" xfId="1653" xr:uid="{00000000-0005-0000-0000-000001070000}"/>
    <cellStyle name="Normal 2 2 2 7 4" xfId="684" xr:uid="{00000000-0005-0000-0000-000002070000}"/>
    <cellStyle name="Normal 2 2 2 7 4 2" xfId="2624" xr:uid="{00000000-0005-0000-0000-000003070000}"/>
    <cellStyle name="Normal 2 2 2 7 4 3" xfId="3456" xr:uid="{00000000-0005-0000-0000-000004070000}"/>
    <cellStyle name="Normal 2 2 2 7 4 4" xfId="1791" xr:uid="{00000000-0005-0000-0000-000005070000}"/>
    <cellStyle name="Normal 2 2 2 7 5" xfId="1374" xr:uid="{00000000-0005-0000-0000-000006070000}"/>
    <cellStyle name="Normal 2 2 2 7 6" xfId="2208" xr:uid="{00000000-0005-0000-0000-000007070000}"/>
    <cellStyle name="Normal 2 2 2 7 7" xfId="3040" xr:uid="{00000000-0005-0000-0000-000008070000}"/>
    <cellStyle name="Normal 2 2 2 7 8" xfId="1107" xr:uid="{00000000-0005-0000-0000-000009070000}"/>
    <cellStyle name="Normal 2 2 2 8" xfId="296" xr:uid="{00000000-0005-0000-0000-00000A070000}"/>
    <cellStyle name="Normal 2 2 2 8 2" xfId="755" xr:uid="{00000000-0005-0000-0000-00000B070000}"/>
    <cellStyle name="Normal 2 2 2 8 2 2" xfId="2695" xr:uid="{00000000-0005-0000-0000-00000C070000}"/>
    <cellStyle name="Normal 2 2 2 8 2 3" xfId="3527" xr:uid="{00000000-0005-0000-0000-00000D070000}"/>
    <cellStyle name="Normal 2 2 2 8 2 4" xfId="1862" xr:uid="{00000000-0005-0000-0000-00000E070000}"/>
    <cellStyle name="Normal 2 2 2 8 3" xfId="1445" xr:uid="{00000000-0005-0000-0000-00000F070000}"/>
    <cellStyle name="Normal 2 2 2 8 4" xfId="2279" xr:uid="{00000000-0005-0000-0000-000010070000}"/>
    <cellStyle name="Normal 2 2 2 8 5" xfId="3111" xr:uid="{00000000-0005-0000-0000-000011070000}"/>
    <cellStyle name="Normal 2 2 2 8 6" xfId="1208" xr:uid="{00000000-0005-0000-0000-000012070000}"/>
    <cellStyle name="Normal 2 2 2 9" xfId="433" xr:uid="{00000000-0005-0000-0000-000013070000}"/>
    <cellStyle name="Normal 2 2 2 9 2" xfId="892" xr:uid="{00000000-0005-0000-0000-000014070000}"/>
    <cellStyle name="Normal 2 2 2 9 2 2" xfId="2832" xr:uid="{00000000-0005-0000-0000-000015070000}"/>
    <cellStyle name="Normal 2 2 2 9 2 3" xfId="3664" xr:uid="{00000000-0005-0000-0000-000016070000}"/>
    <cellStyle name="Normal 2 2 2 9 2 4" xfId="1999" xr:uid="{00000000-0005-0000-0000-000017070000}"/>
    <cellStyle name="Normal 2 2 2 9 3" xfId="2416" xr:uid="{00000000-0005-0000-0000-000018070000}"/>
    <cellStyle name="Normal 2 2 2 9 4" xfId="3248" xr:uid="{00000000-0005-0000-0000-000019070000}"/>
    <cellStyle name="Normal 2 2 2 9 5" xfId="1582" xr:uid="{00000000-0005-0000-0000-00001A070000}"/>
    <cellStyle name="Normal 2 3" xfId="99" xr:uid="{00000000-0005-0000-0000-00001B070000}"/>
    <cellStyle name="Normal 2 3 2" xfId="191" xr:uid="{00000000-0005-0000-0000-00001C070000}"/>
    <cellStyle name="Normal 2 4" xfId="613" xr:uid="{00000000-0005-0000-0000-00001D070000}"/>
    <cellStyle name="Normal 2 5" xfId="581" xr:uid="{00000000-0005-0000-0000-00001E070000}"/>
    <cellStyle name="Normal 3" xfId="16" xr:uid="{00000000-0005-0000-0000-00001F070000}"/>
    <cellStyle name="Normal 3 2" xfId="193" xr:uid="{00000000-0005-0000-0000-000020070000}"/>
    <cellStyle name="Normal 3 3" xfId="615" xr:uid="{00000000-0005-0000-0000-000021070000}"/>
    <cellStyle name="Normal 3 4" xfId="582" xr:uid="{00000000-0005-0000-0000-000022070000}"/>
    <cellStyle name="Normal 4" xfId="30" xr:uid="{00000000-0005-0000-0000-000023070000}"/>
    <cellStyle name="Normal 4 10" xfId="620" xr:uid="{00000000-0005-0000-0000-000024070000}"/>
    <cellStyle name="Normal 4 10 2" xfId="2566" xr:uid="{00000000-0005-0000-0000-000025070000}"/>
    <cellStyle name="Normal 4 10 3" xfId="3398" xr:uid="{00000000-0005-0000-0000-000026070000}"/>
    <cellStyle name="Normal 4 10 4" xfId="1733" xr:uid="{00000000-0005-0000-0000-000027070000}"/>
    <cellStyle name="Normal 4 11" xfId="583" xr:uid="{00000000-0005-0000-0000-000028070000}"/>
    <cellStyle name="Normal 4 12" xfId="1304" xr:uid="{00000000-0005-0000-0000-000029070000}"/>
    <cellStyle name="Normal 4 13" xfId="2138" xr:uid="{00000000-0005-0000-0000-00002A070000}"/>
    <cellStyle name="Normal 4 14" xfId="2970" xr:uid="{00000000-0005-0000-0000-00002B070000}"/>
    <cellStyle name="Normal 4 2" xfId="32" xr:uid="{00000000-0005-0000-0000-00002C070000}"/>
    <cellStyle name="Normal 4 2 10" xfId="621" xr:uid="{00000000-0005-0000-0000-00002D070000}"/>
    <cellStyle name="Normal 4 2 10 2" xfId="2567" xr:uid="{00000000-0005-0000-0000-00002E070000}"/>
    <cellStyle name="Normal 4 2 10 3" xfId="3399" xr:uid="{00000000-0005-0000-0000-00002F070000}"/>
    <cellStyle name="Normal 4 2 10 4" xfId="1734" xr:uid="{00000000-0005-0000-0000-000030070000}"/>
    <cellStyle name="Normal 4 2 11" xfId="584" xr:uid="{00000000-0005-0000-0000-000031070000}"/>
    <cellStyle name="Normal 4 2 12" xfId="1305" xr:uid="{00000000-0005-0000-0000-000032070000}"/>
    <cellStyle name="Normal 4 2 13" xfId="2139" xr:uid="{00000000-0005-0000-0000-000033070000}"/>
    <cellStyle name="Normal 4 2 14" xfId="2971" xr:uid="{00000000-0005-0000-0000-000034070000}"/>
    <cellStyle name="Normal 4 2 15" xfId="1033" xr:uid="{00000000-0005-0000-0000-000035070000}"/>
    <cellStyle name="Normal 4 2 2" xfId="47" xr:uid="{00000000-0005-0000-0000-000036070000}"/>
    <cellStyle name="Normal 4 2 2 10" xfId="2976" xr:uid="{00000000-0005-0000-0000-000037070000}"/>
    <cellStyle name="Normal 4 2 2 11" xfId="1055" xr:uid="{00000000-0005-0000-0000-000038070000}"/>
    <cellStyle name="Normal 4 2 2 2" xfId="161" xr:uid="{00000000-0005-0000-0000-000039070000}"/>
    <cellStyle name="Normal 4 2 2 2 10" xfId="1067" xr:uid="{00000000-0005-0000-0000-00003A070000}"/>
    <cellStyle name="Normal 4 2 2 2 2" xfId="214" xr:uid="{00000000-0005-0000-0000-00003B070000}"/>
    <cellStyle name="Normal 4 2 2 2 2 2" xfId="287" xr:uid="{00000000-0005-0000-0000-00003C070000}"/>
    <cellStyle name="Normal 4 2 2 2 2 2 2" xfId="425" xr:uid="{00000000-0005-0000-0000-00003D070000}"/>
    <cellStyle name="Normal 4 2 2 2 2 2 2 2" xfId="884" xr:uid="{00000000-0005-0000-0000-00003E070000}"/>
    <cellStyle name="Normal 4 2 2 2 2 2 2 2 2" xfId="2824" xr:uid="{00000000-0005-0000-0000-00003F070000}"/>
    <cellStyle name="Normal 4 2 2 2 2 2 2 2 3" xfId="3656" xr:uid="{00000000-0005-0000-0000-000040070000}"/>
    <cellStyle name="Normal 4 2 2 2 2 2 2 2 4" xfId="1991" xr:uid="{00000000-0005-0000-0000-000041070000}"/>
    <cellStyle name="Normal 4 2 2 2 2 2 2 3" xfId="1574" xr:uid="{00000000-0005-0000-0000-000042070000}"/>
    <cellStyle name="Normal 4 2 2 2 2 2 2 4" xfId="2408" xr:uid="{00000000-0005-0000-0000-000043070000}"/>
    <cellStyle name="Normal 4 2 2 2 2 2 2 5" xfId="3240" xr:uid="{00000000-0005-0000-0000-000044070000}"/>
    <cellStyle name="Normal 4 2 2 2 2 2 2 6" xfId="1232" xr:uid="{00000000-0005-0000-0000-000045070000}"/>
    <cellStyle name="Normal 4 2 2 2 2 2 3" xfId="567" xr:uid="{00000000-0005-0000-0000-000046070000}"/>
    <cellStyle name="Normal 4 2 2 2 2 2 3 2" xfId="1026" xr:uid="{00000000-0005-0000-0000-000047070000}"/>
    <cellStyle name="Normal 4 2 2 2 2 2 3 2 2" xfId="2966" xr:uid="{00000000-0005-0000-0000-000048070000}"/>
    <cellStyle name="Normal 4 2 2 2 2 2 3 2 3" xfId="3798" xr:uid="{00000000-0005-0000-0000-000049070000}"/>
    <cellStyle name="Normal 4 2 2 2 2 2 3 2 4" xfId="2133" xr:uid="{00000000-0005-0000-0000-00004A070000}"/>
    <cellStyle name="Normal 4 2 2 2 2 2 3 3" xfId="2550" xr:uid="{00000000-0005-0000-0000-00004B070000}"/>
    <cellStyle name="Normal 4 2 2 2 2 2 3 4" xfId="3382" xr:uid="{00000000-0005-0000-0000-00004C070000}"/>
    <cellStyle name="Normal 4 2 2 2 2 2 3 5" xfId="1716" xr:uid="{00000000-0005-0000-0000-00004D070000}"/>
    <cellStyle name="Normal 4 2 2 2 2 2 4" xfId="747" xr:uid="{00000000-0005-0000-0000-00004E070000}"/>
    <cellStyle name="Normal 4 2 2 2 2 2 4 2" xfId="2687" xr:uid="{00000000-0005-0000-0000-00004F070000}"/>
    <cellStyle name="Normal 4 2 2 2 2 2 4 3" xfId="3519" xr:uid="{00000000-0005-0000-0000-000050070000}"/>
    <cellStyle name="Normal 4 2 2 2 2 2 4 4" xfId="1854" xr:uid="{00000000-0005-0000-0000-000051070000}"/>
    <cellStyle name="Normal 4 2 2 2 2 2 5" xfId="1437" xr:uid="{00000000-0005-0000-0000-000052070000}"/>
    <cellStyle name="Normal 4 2 2 2 2 2 6" xfId="2271" xr:uid="{00000000-0005-0000-0000-000053070000}"/>
    <cellStyle name="Normal 4 2 2 2 2 2 7" xfId="3103" xr:uid="{00000000-0005-0000-0000-000054070000}"/>
    <cellStyle name="Normal 4 2 2 2 2 2 8" xfId="1170" xr:uid="{00000000-0005-0000-0000-000055070000}"/>
    <cellStyle name="Normal 4 2 2 2 2 3" xfId="354" xr:uid="{00000000-0005-0000-0000-000056070000}"/>
    <cellStyle name="Normal 4 2 2 2 2 3 2" xfId="813" xr:uid="{00000000-0005-0000-0000-000057070000}"/>
    <cellStyle name="Normal 4 2 2 2 2 3 2 2" xfId="2753" xr:uid="{00000000-0005-0000-0000-000058070000}"/>
    <cellStyle name="Normal 4 2 2 2 2 3 2 3" xfId="3585" xr:uid="{00000000-0005-0000-0000-000059070000}"/>
    <cellStyle name="Normal 4 2 2 2 2 3 2 4" xfId="1920" xr:uid="{00000000-0005-0000-0000-00005A070000}"/>
    <cellStyle name="Normal 4 2 2 2 2 3 3" xfId="1503" xr:uid="{00000000-0005-0000-0000-00005B070000}"/>
    <cellStyle name="Normal 4 2 2 2 2 3 4" xfId="2337" xr:uid="{00000000-0005-0000-0000-00005C070000}"/>
    <cellStyle name="Normal 4 2 2 2 2 3 5" xfId="3169" xr:uid="{00000000-0005-0000-0000-00005D070000}"/>
    <cellStyle name="Normal 4 2 2 2 2 3 6" xfId="1231" xr:uid="{00000000-0005-0000-0000-00005E070000}"/>
    <cellStyle name="Normal 4 2 2 2 2 4" xfId="496" xr:uid="{00000000-0005-0000-0000-00005F070000}"/>
    <cellStyle name="Normal 4 2 2 2 2 4 2" xfId="955" xr:uid="{00000000-0005-0000-0000-000060070000}"/>
    <cellStyle name="Normal 4 2 2 2 2 4 2 2" xfId="2895" xr:uid="{00000000-0005-0000-0000-000061070000}"/>
    <cellStyle name="Normal 4 2 2 2 2 4 2 3" xfId="3727" xr:uid="{00000000-0005-0000-0000-000062070000}"/>
    <cellStyle name="Normal 4 2 2 2 2 4 2 4" xfId="2062" xr:uid="{00000000-0005-0000-0000-000063070000}"/>
    <cellStyle name="Normal 4 2 2 2 2 4 3" xfId="2479" xr:uid="{00000000-0005-0000-0000-000064070000}"/>
    <cellStyle name="Normal 4 2 2 2 2 4 4" xfId="3311" xr:uid="{00000000-0005-0000-0000-000065070000}"/>
    <cellStyle name="Normal 4 2 2 2 2 4 5" xfId="1645" xr:uid="{00000000-0005-0000-0000-000066070000}"/>
    <cellStyle name="Normal 4 2 2 2 2 5" xfId="675" xr:uid="{00000000-0005-0000-0000-000067070000}"/>
    <cellStyle name="Normal 4 2 2 2 2 5 2" xfId="2616" xr:uid="{00000000-0005-0000-0000-000068070000}"/>
    <cellStyle name="Normal 4 2 2 2 2 5 3" xfId="3448" xr:uid="{00000000-0005-0000-0000-000069070000}"/>
    <cellStyle name="Normal 4 2 2 2 2 5 4" xfId="1783" xr:uid="{00000000-0005-0000-0000-00006A070000}"/>
    <cellStyle name="Normal 4 2 2 2 2 6" xfId="1366" xr:uid="{00000000-0005-0000-0000-00006B070000}"/>
    <cellStyle name="Normal 4 2 2 2 2 7" xfId="2200" xr:uid="{00000000-0005-0000-0000-00006C070000}"/>
    <cellStyle name="Normal 4 2 2 2 2 8" xfId="3032" xr:uid="{00000000-0005-0000-0000-00006D070000}"/>
    <cellStyle name="Normal 4 2 2 2 2 9" xfId="1099" xr:uid="{00000000-0005-0000-0000-00006E070000}"/>
    <cellStyle name="Normal 4 2 2 2 3" xfId="255" xr:uid="{00000000-0005-0000-0000-00006F070000}"/>
    <cellStyle name="Normal 4 2 2 2 3 2" xfId="393" xr:uid="{00000000-0005-0000-0000-000070070000}"/>
    <cellStyle name="Normal 4 2 2 2 3 2 2" xfId="852" xr:uid="{00000000-0005-0000-0000-000071070000}"/>
    <cellStyle name="Normal 4 2 2 2 3 2 2 2" xfId="2792" xr:uid="{00000000-0005-0000-0000-000072070000}"/>
    <cellStyle name="Normal 4 2 2 2 3 2 2 3" xfId="3624" xr:uid="{00000000-0005-0000-0000-000073070000}"/>
    <cellStyle name="Normal 4 2 2 2 3 2 2 4" xfId="1959" xr:uid="{00000000-0005-0000-0000-000074070000}"/>
    <cellStyle name="Normal 4 2 2 2 3 2 3" xfId="1542" xr:uid="{00000000-0005-0000-0000-000075070000}"/>
    <cellStyle name="Normal 4 2 2 2 3 2 4" xfId="2376" xr:uid="{00000000-0005-0000-0000-000076070000}"/>
    <cellStyle name="Normal 4 2 2 2 3 2 5" xfId="3208" xr:uid="{00000000-0005-0000-0000-000077070000}"/>
    <cellStyle name="Normal 4 2 2 2 3 2 6" xfId="1233" xr:uid="{00000000-0005-0000-0000-000078070000}"/>
    <cellStyle name="Normal 4 2 2 2 3 3" xfId="535" xr:uid="{00000000-0005-0000-0000-000079070000}"/>
    <cellStyle name="Normal 4 2 2 2 3 3 2" xfId="994" xr:uid="{00000000-0005-0000-0000-00007A070000}"/>
    <cellStyle name="Normal 4 2 2 2 3 3 2 2" xfId="2934" xr:uid="{00000000-0005-0000-0000-00007B070000}"/>
    <cellStyle name="Normal 4 2 2 2 3 3 2 3" xfId="3766" xr:uid="{00000000-0005-0000-0000-00007C070000}"/>
    <cellStyle name="Normal 4 2 2 2 3 3 2 4" xfId="2101" xr:uid="{00000000-0005-0000-0000-00007D070000}"/>
    <cellStyle name="Normal 4 2 2 2 3 3 3" xfId="2518" xr:uid="{00000000-0005-0000-0000-00007E070000}"/>
    <cellStyle name="Normal 4 2 2 2 3 3 4" xfId="3350" xr:uid="{00000000-0005-0000-0000-00007F070000}"/>
    <cellStyle name="Normal 4 2 2 2 3 3 5" xfId="1684" xr:uid="{00000000-0005-0000-0000-000080070000}"/>
    <cellStyle name="Normal 4 2 2 2 3 4" xfId="715" xr:uid="{00000000-0005-0000-0000-000081070000}"/>
    <cellStyle name="Normal 4 2 2 2 3 4 2" xfId="2655" xr:uid="{00000000-0005-0000-0000-000082070000}"/>
    <cellStyle name="Normal 4 2 2 2 3 4 3" xfId="3487" xr:uid="{00000000-0005-0000-0000-000083070000}"/>
    <cellStyle name="Normal 4 2 2 2 3 4 4" xfId="1822" xr:uid="{00000000-0005-0000-0000-000084070000}"/>
    <cellStyle name="Normal 4 2 2 2 3 5" xfId="1405" xr:uid="{00000000-0005-0000-0000-000085070000}"/>
    <cellStyle name="Normal 4 2 2 2 3 6" xfId="2239" xr:uid="{00000000-0005-0000-0000-000086070000}"/>
    <cellStyle name="Normal 4 2 2 2 3 7" xfId="3071" xr:uid="{00000000-0005-0000-0000-000087070000}"/>
    <cellStyle name="Normal 4 2 2 2 3 8" xfId="1138" xr:uid="{00000000-0005-0000-0000-000088070000}"/>
    <cellStyle name="Normal 4 2 2 2 4" xfId="310" xr:uid="{00000000-0005-0000-0000-000089070000}"/>
    <cellStyle name="Normal 4 2 2 2 4 2" xfId="769" xr:uid="{00000000-0005-0000-0000-00008A070000}"/>
    <cellStyle name="Normal 4 2 2 2 4 2 2" xfId="2709" xr:uid="{00000000-0005-0000-0000-00008B070000}"/>
    <cellStyle name="Normal 4 2 2 2 4 2 3" xfId="3541" xr:uid="{00000000-0005-0000-0000-00008C070000}"/>
    <cellStyle name="Normal 4 2 2 2 4 2 4" xfId="1876" xr:uid="{00000000-0005-0000-0000-00008D070000}"/>
    <cellStyle name="Normal 4 2 2 2 4 3" xfId="1459" xr:uid="{00000000-0005-0000-0000-00008E070000}"/>
    <cellStyle name="Normal 4 2 2 2 4 4" xfId="2293" xr:uid="{00000000-0005-0000-0000-00008F070000}"/>
    <cellStyle name="Normal 4 2 2 2 4 5" xfId="3125" xr:uid="{00000000-0005-0000-0000-000090070000}"/>
    <cellStyle name="Normal 4 2 2 2 4 6" xfId="1230" xr:uid="{00000000-0005-0000-0000-000091070000}"/>
    <cellStyle name="Normal 4 2 2 2 5" xfId="464" xr:uid="{00000000-0005-0000-0000-000092070000}"/>
    <cellStyle name="Normal 4 2 2 2 5 2" xfId="923" xr:uid="{00000000-0005-0000-0000-000093070000}"/>
    <cellStyle name="Normal 4 2 2 2 5 2 2" xfId="2863" xr:uid="{00000000-0005-0000-0000-000094070000}"/>
    <cellStyle name="Normal 4 2 2 2 5 2 3" xfId="3695" xr:uid="{00000000-0005-0000-0000-000095070000}"/>
    <cellStyle name="Normal 4 2 2 2 5 2 4" xfId="2030" xr:uid="{00000000-0005-0000-0000-000096070000}"/>
    <cellStyle name="Normal 4 2 2 2 5 3" xfId="2447" xr:uid="{00000000-0005-0000-0000-000097070000}"/>
    <cellStyle name="Normal 4 2 2 2 5 4" xfId="3279" xr:uid="{00000000-0005-0000-0000-000098070000}"/>
    <cellStyle name="Normal 4 2 2 2 5 5" xfId="1613" xr:uid="{00000000-0005-0000-0000-000099070000}"/>
    <cellStyle name="Normal 4 2 2 2 6" xfId="643" xr:uid="{00000000-0005-0000-0000-00009A070000}"/>
    <cellStyle name="Normal 4 2 2 2 6 2" xfId="2584" xr:uid="{00000000-0005-0000-0000-00009B070000}"/>
    <cellStyle name="Normal 4 2 2 2 6 3" xfId="3416" xr:uid="{00000000-0005-0000-0000-00009C070000}"/>
    <cellStyle name="Normal 4 2 2 2 6 4" xfId="1751" xr:uid="{00000000-0005-0000-0000-00009D070000}"/>
    <cellStyle name="Normal 4 2 2 2 7" xfId="1322" xr:uid="{00000000-0005-0000-0000-00009E070000}"/>
    <cellStyle name="Normal 4 2 2 2 8" xfId="2156" xr:uid="{00000000-0005-0000-0000-00009F070000}"/>
    <cellStyle name="Normal 4 2 2 2 9" xfId="2988" xr:uid="{00000000-0005-0000-0000-0000A0070000}"/>
    <cellStyle name="Normal 4 2 2 3" xfId="204" xr:uid="{00000000-0005-0000-0000-0000A1070000}"/>
    <cellStyle name="Normal 4 2 2 3 2" xfId="277" xr:uid="{00000000-0005-0000-0000-0000A2070000}"/>
    <cellStyle name="Normal 4 2 2 3 2 2" xfId="415" xr:uid="{00000000-0005-0000-0000-0000A3070000}"/>
    <cellStyle name="Normal 4 2 2 3 2 2 2" xfId="874" xr:uid="{00000000-0005-0000-0000-0000A4070000}"/>
    <cellStyle name="Normal 4 2 2 3 2 2 2 2" xfId="2814" xr:uid="{00000000-0005-0000-0000-0000A5070000}"/>
    <cellStyle name="Normal 4 2 2 3 2 2 2 3" xfId="3646" xr:uid="{00000000-0005-0000-0000-0000A6070000}"/>
    <cellStyle name="Normal 4 2 2 3 2 2 2 4" xfId="1981" xr:uid="{00000000-0005-0000-0000-0000A7070000}"/>
    <cellStyle name="Normal 4 2 2 3 2 2 3" xfId="1564" xr:uid="{00000000-0005-0000-0000-0000A8070000}"/>
    <cellStyle name="Normal 4 2 2 3 2 2 4" xfId="2398" xr:uid="{00000000-0005-0000-0000-0000A9070000}"/>
    <cellStyle name="Normal 4 2 2 3 2 2 5" xfId="3230" xr:uid="{00000000-0005-0000-0000-0000AA070000}"/>
    <cellStyle name="Normal 4 2 2 3 2 2 6" xfId="1235" xr:uid="{00000000-0005-0000-0000-0000AB070000}"/>
    <cellStyle name="Normal 4 2 2 3 2 3" xfId="557" xr:uid="{00000000-0005-0000-0000-0000AC070000}"/>
    <cellStyle name="Normal 4 2 2 3 2 3 2" xfId="1016" xr:uid="{00000000-0005-0000-0000-0000AD070000}"/>
    <cellStyle name="Normal 4 2 2 3 2 3 2 2" xfId="2956" xr:uid="{00000000-0005-0000-0000-0000AE070000}"/>
    <cellStyle name="Normal 4 2 2 3 2 3 2 3" xfId="3788" xr:uid="{00000000-0005-0000-0000-0000AF070000}"/>
    <cellStyle name="Normal 4 2 2 3 2 3 2 4" xfId="2123" xr:uid="{00000000-0005-0000-0000-0000B0070000}"/>
    <cellStyle name="Normal 4 2 2 3 2 3 3" xfId="2540" xr:uid="{00000000-0005-0000-0000-0000B1070000}"/>
    <cellStyle name="Normal 4 2 2 3 2 3 4" xfId="3372" xr:uid="{00000000-0005-0000-0000-0000B2070000}"/>
    <cellStyle name="Normal 4 2 2 3 2 3 5" xfId="1706" xr:uid="{00000000-0005-0000-0000-0000B3070000}"/>
    <cellStyle name="Normal 4 2 2 3 2 4" xfId="737" xr:uid="{00000000-0005-0000-0000-0000B4070000}"/>
    <cellStyle name="Normal 4 2 2 3 2 4 2" xfId="2677" xr:uid="{00000000-0005-0000-0000-0000B5070000}"/>
    <cellStyle name="Normal 4 2 2 3 2 4 3" xfId="3509" xr:uid="{00000000-0005-0000-0000-0000B6070000}"/>
    <cellStyle name="Normal 4 2 2 3 2 4 4" xfId="1844" xr:uid="{00000000-0005-0000-0000-0000B7070000}"/>
    <cellStyle name="Normal 4 2 2 3 2 5" xfId="1427" xr:uid="{00000000-0005-0000-0000-0000B8070000}"/>
    <cellStyle name="Normal 4 2 2 3 2 6" xfId="2261" xr:uid="{00000000-0005-0000-0000-0000B9070000}"/>
    <cellStyle name="Normal 4 2 2 3 2 7" xfId="3093" xr:uid="{00000000-0005-0000-0000-0000BA070000}"/>
    <cellStyle name="Normal 4 2 2 3 2 8" xfId="1160" xr:uid="{00000000-0005-0000-0000-0000BB070000}"/>
    <cellStyle name="Normal 4 2 2 3 3" xfId="344" xr:uid="{00000000-0005-0000-0000-0000BC070000}"/>
    <cellStyle name="Normal 4 2 2 3 3 2" xfId="803" xr:uid="{00000000-0005-0000-0000-0000BD070000}"/>
    <cellStyle name="Normal 4 2 2 3 3 2 2" xfId="2743" xr:uid="{00000000-0005-0000-0000-0000BE070000}"/>
    <cellStyle name="Normal 4 2 2 3 3 2 3" xfId="3575" xr:uid="{00000000-0005-0000-0000-0000BF070000}"/>
    <cellStyle name="Normal 4 2 2 3 3 2 4" xfId="1910" xr:uid="{00000000-0005-0000-0000-0000C0070000}"/>
    <cellStyle name="Normal 4 2 2 3 3 3" xfId="1493" xr:uid="{00000000-0005-0000-0000-0000C1070000}"/>
    <cellStyle name="Normal 4 2 2 3 3 4" xfId="2327" xr:uid="{00000000-0005-0000-0000-0000C2070000}"/>
    <cellStyle name="Normal 4 2 2 3 3 5" xfId="3159" xr:uid="{00000000-0005-0000-0000-0000C3070000}"/>
    <cellStyle name="Normal 4 2 2 3 3 6" xfId="1234" xr:uid="{00000000-0005-0000-0000-0000C4070000}"/>
    <cellStyle name="Normal 4 2 2 3 4" xfId="486" xr:uid="{00000000-0005-0000-0000-0000C5070000}"/>
    <cellStyle name="Normal 4 2 2 3 4 2" xfId="945" xr:uid="{00000000-0005-0000-0000-0000C6070000}"/>
    <cellStyle name="Normal 4 2 2 3 4 2 2" xfId="2885" xr:uid="{00000000-0005-0000-0000-0000C7070000}"/>
    <cellStyle name="Normal 4 2 2 3 4 2 3" xfId="3717" xr:uid="{00000000-0005-0000-0000-0000C8070000}"/>
    <cellStyle name="Normal 4 2 2 3 4 2 4" xfId="2052" xr:uid="{00000000-0005-0000-0000-0000C9070000}"/>
    <cellStyle name="Normal 4 2 2 3 4 3" xfId="2469" xr:uid="{00000000-0005-0000-0000-0000CA070000}"/>
    <cellStyle name="Normal 4 2 2 3 4 4" xfId="3301" xr:uid="{00000000-0005-0000-0000-0000CB070000}"/>
    <cellStyle name="Normal 4 2 2 3 4 5" xfId="1635" xr:uid="{00000000-0005-0000-0000-0000CC070000}"/>
    <cellStyle name="Normal 4 2 2 3 5" xfId="665" xr:uid="{00000000-0005-0000-0000-0000CD070000}"/>
    <cellStyle name="Normal 4 2 2 3 5 2" xfId="2606" xr:uid="{00000000-0005-0000-0000-0000CE070000}"/>
    <cellStyle name="Normal 4 2 2 3 5 3" xfId="3438" xr:uid="{00000000-0005-0000-0000-0000CF070000}"/>
    <cellStyle name="Normal 4 2 2 3 5 4" xfId="1773" xr:uid="{00000000-0005-0000-0000-0000D0070000}"/>
    <cellStyle name="Normal 4 2 2 3 6" xfId="1356" xr:uid="{00000000-0005-0000-0000-0000D1070000}"/>
    <cellStyle name="Normal 4 2 2 3 7" xfId="2190" xr:uid="{00000000-0005-0000-0000-0000D2070000}"/>
    <cellStyle name="Normal 4 2 2 3 8" xfId="3022" xr:uid="{00000000-0005-0000-0000-0000D3070000}"/>
    <cellStyle name="Normal 4 2 2 3 9" xfId="1089" xr:uid="{00000000-0005-0000-0000-0000D4070000}"/>
    <cellStyle name="Normal 4 2 2 4" xfId="242" xr:uid="{00000000-0005-0000-0000-0000D5070000}"/>
    <cellStyle name="Normal 4 2 2 4 2" xfId="381" xr:uid="{00000000-0005-0000-0000-0000D6070000}"/>
    <cellStyle name="Normal 4 2 2 4 2 2" xfId="840" xr:uid="{00000000-0005-0000-0000-0000D7070000}"/>
    <cellStyle name="Normal 4 2 2 4 2 2 2" xfId="2780" xr:uid="{00000000-0005-0000-0000-0000D8070000}"/>
    <cellStyle name="Normal 4 2 2 4 2 2 3" xfId="3612" xr:uid="{00000000-0005-0000-0000-0000D9070000}"/>
    <cellStyle name="Normal 4 2 2 4 2 2 4" xfId="1947" xr:uid="{00000000-0005-0000-0000-0000DA070000}"/>
    <cellStyle name="Normal 4 2 2 4 2 3" xfId="1530" xr:uid="{00000000-0005-0000-0000-0000DB070000}"/>
    <cellStyle name="Normal 4 2 2 4 2 4" xfId="2364" xr:uid="{00000000-0005-0000-0000-0000DC070000}"/>
    <cellStyle name="Normal 4 2 2 4 2 5" xfId="3196" xr:uid="{00000000-0005-0000-0000-0000DD070000}"/>
    <cellStyle name="Normal 4 2 2 4 2 6" xfId="1236" xr:uid="{00000000-0005-0000-0000-0000DE070000}"/>
    <cellStyle name="Normal 4 2 2 4 3" xfId="523" xr:uid="{00000000-0005-0000-0000-0000DF070000}"/>
    <cellStyle name="Normal 4 2 2 4 3 2" xfId="982" xr:uid="{00000000-0005-0000-0000-0000E0070000}"/>
    <cellStyle name="Normal 4 2 2 4 3 2 2" xfId="2922" xr:uid="{00000000-0005-0000-0000-0000E1070000}"/>
    <cellStyle name="Normal 4 2 2 4 3 2 3" xfId="3754" xr:uid="{00000000-0005-0000-0000-0000E2070000}"/>
    <cellStyle name="Normal 4 2 2 4 3 2 4" xfId="2089" xr:uid="{00000000-0005-0000-0000-0000E3070000}"/>
    <cellStyle name="Normal 4 2 2 4 3 3" xfId="2506" xr:uid="{00000000-0005-0000-0000-0000E4070000}"/>
    <cellStyle name="Normal 4 2 2 4 3 4" xfId="3338" xr:uid="{00000000-0005-0000-0000-0000E5070000}"/>
    <cellStyle name="Normal 4 2 2 4 3 5" xfId="1672" xr:uid="{00000000-0005-0000-0000-0000E6070000}"/>
    <cellStyle name="Normal 4 2 2 4 4" xfId="703" xr:uid="{00000000-0005-0000-0000-0000E7070000}"/>
    <cellStyle name="Normal 4 2 2 4 4 2" xfId="2643" xr:uid="{00000000-0005-0000-0000-0000E8070000}"/>
    <cellStyle name="Normal 4 2 2 4 4 3" xfId="3475" xr:uid="{00000000-0005-0000-0000-0000E9070000}"/>
    <cellStyle name="Normal 4 2 2 4 4 4" xfId="1810" xr:uid="{00000000-0005-0000-0000-0000EA070000}"/>
    <cellStyle name="Normal 4 2 2 4 5" xfId="1393" xr:uid="{00000000-0005-0000-0000-0000EB070000}"/>
    <cellStyle name="Normal 4 2 2 4 6" xfId="2227" xr:uid="{00000000-0005-0000-0000-0000EC070000}"/>
    <cellStyle name="Normal 4 2 2 4 7" xfId="3059" xr:uid="{00000000-0005-0000-0000-0000ED070000}"/>
    <cellStyle name="Normal 4 2 2 4 8" xfId="1126" xr:uid="{00000000-0005-0000-0000-0000EE070000}"/>
    <cellStyle name="Normal 4 2 2 5" xfId="298" xr:uid="{00000000-0005-0000-0000-0000EF070000}"/>
    <cellStyle name="Normal 4 2 2 5 2" xfId="757" xr:uid="{00000000-0005-0000-0000-0000F0070000}"/>
    <cellStyle name="Normal 4 2 2 5 2 2" xfId="2697" xr:uid="{00000000-0005-0000-0000-0000F1070000}"/>
    <cellStyle name="Normal 4 2 2 5 2 3" xfId="3529" xr:uid="{00000000-0005-0000-0000-0000F2070000}"/>
    <cellStyle name="Normal 4 2 2 5 2 4" xfId="1864" xr:uid="{00000000-0005-0000-0000-0000F3070000}"/>
    <cellStyle name="Normal 4 2 2 5 3" xfId="1447" xr:uid="{00000000-0005-0000-0000-0000F4070000}"/>
    <cellStyle name="Normal 4 2 2 5 4" xfId="2281" xr:uid="{00000000-0005-0000-0000-0000F5070000}"/>
    <cellStyle name="Normal 4 2 2 5 5" xfId="3113" xr:uid="{00000000-0005-0000-0000-0000F6070000}"/>
    <cellStyle name="Normal 4 2 2 5 6" xfId="1229" xr:uid="{00000000-0005-0000-0000-0000F7070000}"/>
    <cellStyle name="Normal 4 2 2 6" xfId="452" xr:uid="{00000000-0005-0000-0000-0000F8070000}"/>
    <cellStyle name="Normal 4 2 2 6 2" xfId="911" xr:uid="{00000000-0005-0000-0000-0000F9070000}"/>
    <cellStyle name="Normal 4 2 2 6 2 2" xfId="2851" xr:uid="{00000000-0005-0000-0000-0000FA070000}"/>
    <cellStyle name="Normal 4 2 2 6 2 3" xfId="3683" xr:uid="{00000000-0005-0000-0000-0000FB070000}"/>
    <cellStyle name="Normal 4 2 2 6 2 4" xfId="2018" xr:uid="{00000000-0005-0000-0000-0000FC070000}"/>
    <cellStyle name="Normal 4 2 2 6 3" xfId="2435" xr:uid="{00000000-0005-0000-0000-0000FD070000}"/>
    <cellStyle name="Normal 4 2 2 6 4" xfId="3267" xr:uid="{00000000-0005-0000-0000-0000FE070000}"/>
    <cellStyle name="Normal 4 2 2 6 5" xfId="1601" xr:uid="{00000000-0005-0000-0000-0000FF070000}"/>
    <cellStyle name="Normal 4 2 2 7" xfId="629" xr:uid="{00000000-0005-0000-0000-000000080000}"/>
    <cellStyle name="Normal 4 2 2 7 2" xfId="2572" xr:uid="{00000000-0005-0000-0000-000001080000}"/>
    <cellStyle name="Normal 4 2 2 7 3" xfId="3404" xr:uid="{00000000-0005-0000-0000-000002080000}"/>
    <cellStyle name="Normal 4 2 2 7 4" xfId="1739" xr:uid="{00000000-0005-0000-0000-000003080000}"/>
    <cellStyle name="Normal 4 2 2 8" xfId="1310" xr:uid="{00000000-0005-0000-0000-000004080000}"/>
    <cellStyle name="Normal 4 2 2 9" xfId="2144" xr:uid="{00000000-0005-0000-0000-000005080000}"/>
    <cellStyle name="Normal 4 2 3" xfId="155" xr:uid="{00000000-0005-0000-0000-000006080000}"/>
    <cellStyle name="Normal 4 2 3 10" xfId="1062" xr:uid="{00000000-0005-0000-0000-000007080000}"/>
    <cellStyle name="Normal 4 2 3 2" xfId="197" xr:uid="{00000000-0005-0000-0000-000008080000}"/>
    <cellStyle name="Normal 4 2 3 2 2" xfId="272" xr:uid="{00000000-0005-0000-0000-000009080000}"/>
    <cellStyle name="Normal 4 2 3 2 2 2" xfId="410" xr:uid="{00000000-0005-0000-0000-00000A080000}"/>
    <cellStyle name="Normal 4 2 3 2 2 2 2" xfId="869" xr:uid="{00000000-0005-0000-0000-00000B080000}"/>
    <cellStyle name="Normal 4 2 3 2 2 2 2 2" xfId="2809" xr:uid="{00000000-0005-0000-0000-00000C080000}"/>
    <cellStyle name="Normal 4 2 3 2 2 2 2 3" xfId="3641" xr:uid="{00000000-0005-0000-0000-00000D080000}"/>
    <cellStyle name="Normal 4 2 3 2 2 2 2 4" xfId="1976" xr:uid="{00000000-0005-0000-0000-00000E080000}"/>
    <cellStyle name="Normal 4 2 3 2 2 2 3" xfId="1559" xr:uid="{00000000-0005-0000-0000-00000F080000}"/>
    <cellStyle name="Normal 4 2 3 2 2 2 4" xfId="2393" xr:uid="{00000000-0005-0000-0000-000010080000}"/>
    <cellStyle name="Normal 4 2 3 2 2 2 5" xfId="3225" xr:uid="{00000000-0005-0000-0000-000011080000}"/>
    <cellStyle name="Normal 4 2 3 2 2 2 6" xfId="1239" xr:uid="{00000000-0005-0000-0000-000012080000}"/>
    <cellStyle name="Normal 4 2 3 2 2 3" xfId="552" xr:uid="{00000000-0005-0000-0000-000013080000}"/>
    <cellStyle name="Normal 4 2 3 2 2 3 2" xfId="1011" xr:uid="{00000000-0005-0000-0000-000014080000}"/>
    <cellStyle name="Normal 4 2 3 2 2 3 2 2" xfId="2951" xr:uid="{00000000-0005-0000-0000-000015080000}"/>
    <cellStyle name="Normal 4 2 3 2 2 3 2 3" xfId="3783" xr:uid="{00000000-0005-0000-0000-000016080000}"/>
    <cellStyle name="Normal 4 2 3 2 2 3 2 4" xfId="2118" xr:uid="{00000000-0005-0000-0000-000017080000}"/>
    <cellStyle name="Normal 4 2 3 2 2 3 3" xfId="2535" xr:uid="{00000000-0005-0000-0000-000018080000}"/>
    <cellStyle name="Normal 4 2 3 2 2 3 4" xfId="3367" xr:uid="{00000000-0005-0000-0000-000019080000}"/>
    <cellStyle name="Normal 4 2 3 2 2 3 5" xfId="1701" xr:uid="{00000000-0005-0000-0000-00001A080000}"/>
    <cellStyle name="Normal 4 2 3 2 2 4" xfId="732" xr:uid="{00000000-0005-0000-0000-00001B080000}"/>
    <cellStyle name="Normal 4 2 3 2 2 4 2" xfId="2672" xr:uid="{00000000-0005-0000-0000-00001C080000}"/>
    <cellStyle name="Normal 4 2 3 2 2 4 3" xfId="3504" xr:uid="{00000000-0005-0000-0000-00001D080000}"/>
    <cellStyle name="Normal 4 2 3 2 2 4 4" xfId="1839" xr:uid="{00000000-0005-0000-0000-00001E080000}"/>
    <cellStyle name="Normal 4 2 3 2 2 5" xfId="1422" xr:uid="{00000000-0005-0000-0000-00001F080000}"/>
    <cellStyle name="Normal 4 2 3 2 2 6" xfId="2256" xr:uid="{00000000-0005-0000-0000-000020080000}"/>
    <cellStyle name="Normal 4 2 3 2 2 7" xfId="3088" xr:uid="{00000000-0005-0000-0000-000021080000}"/>
    <cellStyle name="Normal 4 2 3 2 2 8" xfId="1155" xr:uid="{00000000-0005-0000-0000-000022080000}"/>
    <cellStyle name="Normal 4 2 3 2 3" xfId="339" xr:uid="{00000000-0005-0000-0000-000023080000}"/>
    <cellStyle name="Normal 4 2 3 2 3 2" xfId="798" xr:uid="{00000000-0005-0000-0000-000024080000}"/>
    <cellStyle name="Normal 4 2 3 2 3 2 2" xfId="2738" xr:uid="{00000000-0005-0000-0000-000025080000}"/>
    <cellStyle name="Normal 4 2 3 2 3 2 3" xfId="3570" xr:uid="{00000000-0005-0000-0000-000026080000}"/>
    <cellStyle name="Normal 4 2 3 2 3 2 4" xfId="1905" xr:uid="{00000000-0005-0000-0000-000027080000}"/>
    <cellStyle name="Normal 4 2 3 2 3 3" xfId="1488" xr:uid="{00000000-0005-0000-0000-000028080000}"/>
    <cellStyle name="Normal 4 2 3 2 3 4" xfId="2322" xr:uid="{00000000-0005-0000-0000-000029080000}"/>
    <cellStyle name="Normal 4 2 3 2 3 5" xfId="3154" xr:uid="{00000000-0005-0000-0000-00002A080000}"/>
    <cellStyle name="Normal 4 2 3 2 3 6" xfId="1238" xr:uid="{00000000-0005-0000-0000-00002B080000}"/>
    <cellStyle name="Normal 4 2 3 2 4" xfId="481" xr:uid="{00000000-0005-0000-0000-00002C080000}"/>
    <cellStyle name="Normal 4 2 3 2 4 2" xfId="940" xr:uid="{00000000-0005-0000-0000-00002D080000}"/>
    <cellStyle name="Normal 4 2 3 2 4 2 2" xfId="2880" xr:uid="{00000000-0005-0000-0000-00002E080000}"/>
    <cellStyle name="Normal 4 2 3 2 4 2 3" xfId="3712" xr:uid="{00000000-0005-0000-0000-00002F080000}"/>
    <cellStyle name="Normal 4 2 3 2 4 2 4" xfId="2047" xr:uid="{00000000-0005-0000-0000-000030080000}"/>
    <cellStyle name="Normal 4 2 3 2 4 3" xfId="2464" xr:uid="{00000000-0005-0000-0000-000031080000}"/>
    <cellStyle name="Normal 4 2 3 2 4 4" xfId="3296" xr:uid="{00000000-0005-0000-0000-000032080000}"/>
    <cellStyle name="Normal 4 2 3 2 4 5" xfId="1630" xr:uid="{00000000-0005-0000-0000-000033080000}"/>
    <cellStyle name="Normal 4 2 3 2 5" xfId="660" xr:uid="{00000000-0005-0000-0000-000034080000}"/>
    <cellStyle name="Normal 4 2 3 2 5 2" xfId="2601" xr:uid="{00000000-0005-0000-0000-000035080000}"/>
    <cellStyle name="Normal 4 2 3 2 5 3" xfId="3433" xr:uid="{00000000-0005-0000-0000-000036080000}"/>
    <cellStyle name="Normal 4 2 3 2 5 4" xfId="1768" xr:uid="{00000000-0005-0000-0000-000037080000}"/>
    <cellStyle name="Normal 4 2 3 2 6" xfId="1351" xr:uid="{00000000-0005-0000-0000-000038080000}"/>
    <cellStyle name="Normal 4 2 3 2 7" xfId="2185" xr:uid="{00000000-0005-0000-0000-000039080000}"/>
    <cellStyle name="Normal 4 2 3 2 8" xfId="3017" xr:uid="{00000000-0005-0000-0000-00003A080000}"/>
    <cellStyle name="Normal 4 2 3 2 9" xfId="1084" xr:uid="{00000000-0005-0000-0000-00003B080000}"/>
    <cellStyle name="Normal 4 2 3 3" xfId="250" xr:uid="{00000000-0005-0000-0000-00003C080000}"/>
    <cellStyle name="Normal 4 2 3 3 2" xfId="388" xr:uid="{00000000-0005-0000-0000-00003D080000}"/>
    <cellStyle name="Normal 4 2 3 3 2 2" xfId="847" xr:uid="{00000000-0005-0000-0000-00003E080000}"/>
    <cellStyle name="Normal 4 2 3 3 2 2 2" xfId="2787" xr:uid="{00000000-0005-0000-0000-00003F080000}"/>
    <cellStyle name="Normal 4 2 3 3 2 2 3" xfId="3619" xr:uid="{00000000-0005-0000-0000-000040080000}"/>
    <cellStyle name="Normal 4 2 3 3 2 2 4" xfId="1954" xr:uid="{00000000-0005-0000-0000-000041080000}"/>
    <cellStyle name="Normal 4 2 3 3 2 3" xfId="1537" xr:uid="{00000000-0005-0000-0000-000042080000}"/>
    <cellStyle name="Normal 4 2 3 3 2 4" xfId="2371" xr:uid="{00000000-0005-0000-0000-000043080000}"/>
    <cellStyle name="Normal 4 2 3 3 2 5" xfId="3203" xr:uid="{00000000-0005-0000-0000-000044080000}"/>
    <cellStyle name="Normal 4 2 3 3 2 6" xfId="1240" xr:uid="{00000000-0005-0000-0000-000045080000}"/>
    <cellStyle name="Normal 4 2 3 3 3" xfId="530" xr:uid="{00000000-0005-0000-0000-000046080000}"/>
    <cellStyle name="Normal 4 2 3 3 3 2" xfId="989" xr:uid="{00000000-0005-0000-0000-000047080000}"/>
    <cellStyle name="Normal 4 2 3 3 3 2 2" xfId="2929" xr:uid="{00000000-0005-0000-0000-000048080000}"/>
    <cellStyle name="Normal 4 2 3 3 3 2 3" xfId="3761" xr:uid="{00000000-0005-0000-0000-000049080000}"/>
    <cellStyle name="Normal 4 2 3 3 3 2 4" xfId="2096" xr:uid="{00000000-0005-0000-0000-00004A080000}"/>
    <cellStyle name="Normal 4 2 3 3 3 3" xfId="2513" xr:uid="{00000000-0005-0000-0000-00004B080000}"/>
    <cellStyle name="Normal 4 2 3 3 3 4" xfId="3345" xr:uid="{00000000-0005-0000-0000-00004C080000}"/>
    <cellStyle name="Normal 4 2 3 3 3 5" xfId="1679" xr:uid="{00000000-0005-0000-0000-00004D080000}"/>
    <cellStyle name="Normal 4 2 3 3 4" xfId="710" xr:uid="{00000000-0005-0000-0000-00004E080000}"/>
    <cellStyle name="Normal 4 2 3 3 4 2" xfId="2650" xr:uid="{00000000-0005-0000-0000-00004F080000}"/>
    <cellStyle name="Normal 4 2 3 3 4 3" xfId="3482" xr:uid="{00000000-0005-0000-0000-000050080000}"/>
    <cellStyle name="Normal 4 2 3 3 4 4" xfId="1817" xr:uid="{00000000-0005-0000-0000-000051080000}"/>
    <cellStyle name="Normal 4 2 3 3 5" xfId="1400" xr:uid="{00000000-0005-0000-0000-000052080000}"/>
    <cellStyle name="Normal 4 2 3 3 6" xfId="2234" xr:uid="{00000000-0005-0000-0000-000053080000}"/>
    <cellStyle name="Normal 4 2 3 3 7" xfId="3066" xr:uid="{00000000-0005-0000-0000-000054080000}"/>
    <cellStyle name="Normal 4 2 3 3 8" xfId="1133" xr:uid="{00000000-0005-0000-0000-000055080000}"/>
    <cellStyle name="Normal 4 2 3 4" xfId="305" xr:uid="{00000000-0005-0000-0000-000056080000}"/>
    <cellStyle name="Normal 4 2 3 4 2" xfId="764" xr:uid="{00000000-0005-0000-0000-000057080000}"/>
    <cellStyle name="Normal 4 2 3 4 2 2" xfId="2704" xr:uid="{00000000-0005-0000-0000-000058080000}"/>
    <cellStyle name="Normal 4 2 3 4 2 3" xfId="3536" xr:uid="{00000000-0005-0000-0000-000059080000}"/>
    <cellStyle name="Normal 4 2 3 4 2 4" xfId="1871" xr:uid="{00000000-0005-0000-0000-00005A080000}"/>
    <cellStyle name="Normal 4 2 3 4 3" xfId="1454" xr:uid="{00000000-0005-0000-0000-00005B080000}"/>
    <cellStyle name="Normal 4 2 3 4 4" xfId="2288" xr:uid="{00000000-0005-0000-0000-00005C080000}"/>
    <cellStyle name="Normal 4 2 3 4 5" xfId="3120" xr:uid="{00000000-0005-0000-0000-00005D080000}"/>
    <cellStyle name="Normal 4 2 3 4 6" xfId="1237" xr:uid="{00000000-0005-0000-0000-00005E080000}"/>
    <cellStyle name="Normal 4 2 3 5" xfId="459" xr:uid="{00000000-0005-0000-0000-00005F080000}"/>
    <cellStyle name="Normal 4 2 3 5 2" xfId="918" xr:uid="{00000000-0005-0000-0000-000060080000}"/>
    <cellStyle name="Normal 4 2 3 5 2 2" xfId="2858" xr:uid="{00000000-0005-0000-0000-000061080000}"/>
    <cellStyle name="Normal 4 2 3 5 2 3" xfId="3690" xr:uid="{00000000-0005-0000-0000-000062080000}"/>
    <cellStyle name="Normal 4 2 3 5 2 4" xfId="2025" xr:uid="{00000000-0005-0000-0000-000063080000}"/>
    <cellStyle name="Normal 4 2 3 5 3" xfId="2442" xr:uid="{00000000-0005-0000-0000-000064080000}"/>
    <cellStyle name="Normal 4 2 3 5 4" xfId="3274" xr:uid="{00000000-0005-0000-0000-000065080000}"/>
    <cellStyle name="Normal 4 2 3 5 5" xfId="1608" xr:uid="{00000000-0005-0000-0000-000066080000}"/>
    <cellStyle name="Normal 4 2 3 6" xfId="638" xr:uid="{00000000-0005-0000-0000-000067080000}"/>
    <cellStyle name="Normal 4 2 3 6 2" xfId="2579" xr:uid="{00000000-0005-0000-0000-000068080000}"/>
    <cellStyle name="Normal 4 2 3 6 3" xfId="3411" xr:uid="{00000000-0005-0000-0000-000069080000}"/>
    <cellStyle name="Normal 4 2 3 6 4" xfId="1746" xr:uid="{00000000-0005-0000-0000-00006A080000}"/>
    <cellStyle name="Normal 4 2 3 7" xfId="1317" xr:uid="{00000000-0005-0000-0000-00006B080000}"/>
    <cellStyle name="Normal 4 2 3 8" xfId="2151" xr:uid="{00000000-0005-0000-0000-00006C080000}"/>
    <cellStyle name="Normal 4 2 3 9" xfId="2983" xr:uid="{00000000-0005-0000-0000-00006D080000}"/>
    <cellStyle name="Normal 4 2 4" xfId="167" xr:uid="{00000000-0005-0000-0000-00006E080000}"/>
    <cellStyle name="Normal 4 2 4 10" xfId="1073" xr:uid="{00000000-0005-0000-0000-00006F080000}"/>
    <cellStyle name="Normal 4 2 4 2" xfId="209" xr:uid="{00000000-0005-0000-0000-000070080000}"/>
    <cellStyle name="Normal 4 2 4 2 2" xfId="282" xr:uid="{00000000-0005-0000-0000-000071080000}"/>
    <cellStyle name="Normal 4 2 4 2 2 2" xfId="420" xr:uid="{00000000-0005-0000-0000-000072080000}"/>
    <cellStyle name="Normal 4 2 4 2 2 2 2" xfId="879" xr:uid="{00000000-0005-0000-0000-000073080000}"/>
    <cellStyle name="Normal 4 2 4 2 2 2 2 2" xfId="2819" xr:uid="{00000000-0005-0000-0000-000074080000}"/>
    <cellStyle name="Normal 4 2 4 2 2 2 2 3" xfId="3651" xr:uid="{00000000-0005-0000-0000-000075080000}"/>
    <cellStyle name="Normal 4 2 4 2 2 2 2 4" xfId="1986" xr:uid="{00000000-0005-0000-0000-000076080000}"/>
    <cellStyle name="Normal 4 2 4 2 2 2 3" xfId="1569" xr:uid="{00000000-0005-0000-0000-000077080000}"/>
    <cellStyle name="Normal 4 2 4 2 2 2 4" xfId="2403" xr:uid="{00000000-0005-0000-0000-000078080000}"/>
    <cellStyle name="Normal 4 2 4 2 2 2 5" xfId="3235" xr:uid="{00000000-0005-0000-0000-000079080000}"/>
    <cellStyle name="Normal 4 2 4 2 2 2 6" xfId="1243" xr:uid="{00000000-0005-0000-0000-00007A080000}"/>
    <cellStyle name="Normal 4 2 4 2 2 3" xfId="562" xr:uid="{00000000-0005-0000-0000-00007B080000}"/>
    <cellStyle name="Normal 4 2 4 2 2 3 2" xfId="1021" xr:uid="{00000000-0005-0000-0000-00007C080000}"/>
    <cellStyle name="Normal 4 2 4 2 2 3 2 2" xfId="2961" xr:uid="{00000000-0005-0000-0000-00007D080000}"/>
    <cellStyle name="Normal 4 2 4 2 2 3 2 3" xfId="3793" xr:uid="{00000000-0005-0000-0000-00007E080000}"/>
    <cellStyle name="Normal 4 2 4 2 2 3 2 4" xfId="2128" xr:uid="{00000000-0005-0000-0000-00007F080000}"/>
    <cellStyle name="Normal 4 2 4 2 2 3 3" xfId="2545" xr:uid="{00000000-0005-0000-0000-000080080000}"/>
    <cellStyle name="Normal 4 2 4 2 2 3 4" xfId="3377" xr:uid="{00000000-0005-0000-0000-000081080000}"/>
    <cellStyle name="Normal 4 2 4 2 2 3 5" xfId="1711" xr:uid="{00000000-0005-0000-0000-000082080000}"/>
    <cellStyle name="Normal 4 2 4 2 2 4" xfId="742" xr:uid="{00000000-0005-0000-0000-000083080000}"/>
    <cellStyle name="Normal 4 2 4 2 2 4 2" xfId="2682" xr:uid="{00000000-0005-0000-0000-000084080000}"/>
    <cellStyle name="Normal 4 2 4 2 2 4 3" xfId="3514" xr:uid="{00000000-0005-0000-0000-000085080000}"/>
    <cellStyle name="Normal 4 2 4 2 2 4 4" xfId="1849" xr:uid="{00000000-0005-0000-0000-000086080000}"/>
    <cellStyle name="Normal 4 2 4 2 2 5" xfId="1432" xr:uid="{00000000-0005-0000-0000-000087080000}"/>
    <cellStyle name="Normal 4 2 4 2 2 6" xfId="2266" xr:uid="{00000000-0005-0000-0000-000088080000}"/>
    <cellStyle name="Normal 4 2 4 2 2 7" xfId="3098" xr:uid="{00000000-0005-0000-0000-000089080000}"/>
    <cellStyle name="Normal 4 2 4 2 2 8" xfId="1165" xr:uid="{00000000-0005-0000-0000-00008A080000}"/>
    <cellStyle name="Normal 4 2 4 2 3" xfId="349" xr:uid="{00000000-0005-0000-0000-00008B080000}"/>
    <cellStyle name="Normal 4 2 4 2 3 2" xfId="808" xr:uid="{00000000-0005-0000-0000-00008C080000}"/>
    <cellStyle name="Normal 4 2 4 2 3 2 2" xfId="2748" xr:uid="{00000000-0005-0000-0000-00008D080000}"/>
    <cellStyle name="Normal 4 2 4 2 3 2 3" xfId="3580" xr:uid="{00000000-0005-0000-0000-00008E080000}"/>
    <cellStyle name="Normal 4 2 4 2 3 2 4" xfId="1915" xr:uid="{00000000-0005-0000-0000-00008F080000}"/>
    <cellStyle name="Normal 4 2 4 2 3 3" xfId="1498" xr:uid="{00000000-0005-0000-0000-000090080000}"/>
    <cellStyle name="Normal 4 2 4 2 3 4" xfId="2332" xr:uid="{00000000-0005-0000-0000-000091080000}"/>
    <cellStyle name="Normal 4 2 4 2 3 5" xfId="3164" xr:uid="{00000000-0005-0000-0000-000092080000}"/>
    <cellStyle name="Normal 4 2 4 2 3 6" xfId="1242" xr:uid="{00000000-0005-0000-0000-000093080000}"/>
    <cellStyle name="Normal 4 2 4 2 4" xfId="491" xr:uid="{00000000-0005-0000-0000-000094080000}"/>
    <cellStyle name="Normal 4 2 4 2 4 2" xfId="950" xr:uid="{00000000-0005-0000-0000-000095080000}"/>
    <cellStyle name="Normal 4 2 4 2 4 2 2" xfId="2890" xr:uid="{00000000-0005-0000-0000-000096080000}"/>
    <cellStyle name="Normal 4 2 4 2 4 2 3" xfId="3722" xr:uid="{00000000-0005-0000-0000-000097080000}"/>
    <cellStyle name="Normal 4 2 4 2 4 2 4" xfId="2057" xr:uid="{00000000-0005-0000-0000-000098080000}"/>
    <cellStyle name="Normal 4 2 4 2 4 3" xfId="2474" xr:uid="{00000000-0005-0000-0000-000099080000}"/>
    <cellStyle name="Normal 4 2 4 2 4 4" xfId="3306" xr:uid="{00000000-0005-0000-0000-00009A080000}"/>
    <cellStyle name="Normal 4 2 4 2 4 5" xfId="1640" xr:uid="{00000000-0005-0000-0000-00009B080000}"/>
    <cellStyle name="Normal 4 2 4 2 5" xfId="670" xr:uid="{00000000-0005-0000-0000-00009C080000}"/>
    <cellStyle name="Normal 4 2 4 2 5 2" xfId="2611" xr:uid="{00000000-0005-0000-0000-00009D080000}"/>
    <cellStyle name="Normal 4 2 4 2 5 3" xfId="3443" xr:uid="{00000000-0005-0000-0000-00009E080000}"/>
    <cellStyle name="Normal 4 2 4 2 5 4" xfId="1778" xr:uid="{00000000-0005-0000-0000-00009F080000}"/>
    <cellStyle name="Normal 4 2 4 2 6" xfId="1361" xr:uid="{00000000-0005-0000-0000-0000A0080000}"/>
    <cellStyle name="Normal 4 2 4 2 7" xfId="2195" xr:uid="{00000000-0005-0000-0000-0000A1080000}"/>
    <cellStyle name="Normal 4 2 4 2 8" xfId="3027" xr:uid="{00000000-0005-0000-0000-0000A2080000}"/>
    <cellStyle name="Normal 4 2 4 2 9" xfId="1094" xr:uid="{00000000-0005-0000-0000-0000A3080000}"/>
    <cellStyle name="Normal 4 2 4 3" xfId="261" xr:uid="{00000000-0005-0000-0000-0000A4080000}"/>
    <cellStyle name="Normal 4 2 4 3 2" xfId="399" xr:uid="{00000000-0005-0000-0000-0000A5080000}"/>
    <cellStyle name="Normal 4 2 4 3 2 2" xfId="858" xr:uid="{00000000-0005-0000-0000-0000A6080000}"/>
    <cellStyle name="Normal 4 2 4 3 2 2 2" xfId="2798" xr:uid="{00000000-0005-0000-0000-0000A7080000}"/>
    <cellStyle name="Normal 4 2 4 3 2 2 3" xfId="3630" xr:uid="{00000000-0005-0000-0000-0000A8080000}"/>
    <cellStyle name="Normal 4 2 4 3 2 2 4" xfId="1965" xr:uid="{00000000-0005-0000-0000-0000A9080000}"/>
    <cellStyle name="Normal 4 2 4 3 2 3" xfId="1548" xr:uid="{00000000-0005-0000-0000-0000AA080000}"/>
    <cellStyle name="Normal 4 2 4 3 2 4" xfId="2382" xr:uid="{00000000-0005-0000-0000-0000AB080000}"/>
    <cellStyle name="Normal 4 2 4 3 2 5" xfId="3214" xr:uid="{00000000-0005-0000-0000-0000AC080000}"/>
    <cellStyle name="Normal 4 2 4 3 2 6" xfId="1244" xr:uid="{00000000-0005-0000-0000-0000AD080000}"/>
    <cellStyle name="Normal 4 2 4 3 3" xfId="541" xr:uid="{00000000-0005-0000-0000-0000AE080000}"/>
    <cellStyle name="Normal 4 2 4 3 3 2" xfId="1000" xr:uid="{00000000-0005-0000-0000-0000AF080000}"/>
    <cellStyle name="Normal 4 2 4 3 3 2 2" xfId="2940" xr:uid="{00000000-0005-0000-0000-0000B0080000}"/>
    <cellStyle name="Normal 4 2 4 3 3 2 3" xfId="3772" xr:uid="{00000000-0005-0000-0000-0000B1080000}"/>
    <cellStyle name="Normal 4 2 4 3 3 2 4" xfId="2107" xr:uid="{00000000-0005-0000-0000-0000B2080000}"/>
    <cellStyle name="Normal 4 2 4 3 3 3" xfId="2524" xr:uid="{00000000-0005-0000-0000-0000B3080000}"/>
    <cellStyle name="Normal 4 2 4 3 3 4" xfId="3356" xr:uid="{00000000-0005-0000-0000-0000B4080000}"/>
    <cellStyle name="Normal 4 2 4 3 3 5" xfId="1690" xr:uid="{00000000-0005-0000-0000-0000B5080000}"/>
    <cellStyle name="Normal 4 2 4 3 4" xfId="721" xr:uid="{00000000-0005-0000-0000-0000B6080000}"/>
    <cellStyle name="Normal 4 2 4 3 4 2" xfId="2661" xr:uid="{00000000-0005-0000-0000-0000B7080000}"/>
    <cellStyle name="Normal 4 2 4 3 4 3" xfId="3493" xr:uid="{00000000-0005-0000-0000-0000B8080000}"/>
    <cellStyle name="Normal 4 2 4 3 4 4" xfId="1828" xr:uid="{00000000-0005-0000-0000-0000B9080000}"/>
    <cellStyle name="Normal 4 2 4 3 5" xfId="1411" xr:uid="{00000000-0005-0000-0000-0000BA080000}"/>
    <cellStyle name="Normal 4 2 4 3 6" xfId="2245" xr:uid="{00000000-0005-0000-0000-0000BB080000}"/>
    <cellStyle name="Normal 4 2 4 3 7" xfId="3077" xr:uid="{00000000-0005-0000-0000-0000BC080000}"/>
    <cellStyle name="Normal 4 2 4 3 8" xfId="1144" xr:uid="{00000000-0005-0000-0000-0000BD080000}"/>
    <cellStyle name="Normal 4 2 4 4" xfId="316" xr:uid="{00000000-0005-0000-0000-0000BE080000}"/>
    <cellStyle name="Normal 4 2 4 4 2" xfId="775" xr:uid="{00000000-0005-0000-0000-0000BF080000}"/>
    <cellStyle name="Normal 4 2 4 4 2 2" xfId="2715" xr:uid="{00000000-0005-0000-0000-0000C0080000}"/>
    <cellStyle name="Normal 4 2 4 4 2 3" xfId="3547" xr:uid="{00000000-0005-0000-0000-0000C1080000}"/>
    <cellStyle name="Normal 4 2 4 4 2 4" xfId="1882" xr:uid="{00000000-0005-0000-0000-0000C2080000}"/>
    <cellStyle name="Normal 4 2 4 4 3" xfId="1465" xr:uid="{00000000-0005-0000-0000-0000C3080000}"/>
    <cellStyle name="Normal 4 2 4 4 4" xfId="2299" xr:uid="{00000000-0005-0000-0000-0000C4080000}"/>
    <cellStyle name="Normal 4 2 4 4 5" xfId="3131" xr:uid="{00000000-0005-0000-0000-0000C5080000}"/>
    <cellStyle name="Normal 4 2 4 4 6" xfId="1241" xr:uid="{00000000-0005-0000-0000-0000C6080000}"/>
    <cellStyle name="Normal 4 2 4 5" xfId="470" xr:uid="{00000000-0005-0000-0000-0000C7080000}"/>
    <cellStyle name="Normal 4 2 4 5 2" xfId="929" xr:uid="{00000000-0005-0000-0000-0000C8080000}"/>
    <cellStyle name="Normal 4 2 4 5 2 2" xfId="2869" xr:uid="{00000000-0005-0000-0000-0000C9080000}"/>
    <cellStyle name="Normal 4 2 4 5 2 3" xfId="3701" xr:uid="{00000000-0005-0000-0000-0000CA080000}"/>
    <cellStyle name="Normal 4 2 4 5 2 4" xfId="2036" xr:uid="{00000000-0005-0000-0000-0000CB080000}"/>
    <cellStyle name="Normal 4 2 4 5 3" xfId="2453" xr:uid="{00000000-0005-0000-0000-0000CC080000}"/>
    <cellStyle name="Normal 4 2 4 5 4" xfId="3285" xr:uid="{00000000-0005-0000-0000-0000CD080000}"/>
    <cellStyle name="Normal 4 2 4 5 5" xfId="1619" xr:uid="{00000000-0005-0000-0000-0000CE080000}"/>
    <cellStyle name="Normal 4 2 4 6" xfId="649" xr:uid="{00000000-0005-0000-0000-0000CF080000}"/>
    <cellStyle name="Normal 4 2 4 6 2" xfId="2590" xr:uid="{00000000-0005-0000-0000-0000D0080000}"/>
    <cellStyle name="Normal 4 2 4 6 3" xfId="3422" xr:uid="{00000000-0005-0000-0000-0000D1080000}"/>
    <cellStyle name="Normal 4 2 4 6 4" xfId="1757" xr:uid="{00000000-0005-0000-0000-0000D2080000}"/>
    <cellStyle name="Normal 4 2 4 7" xfId="1328" xr:uid="{00000000-0005-0000-0000-0000D3080000}"/>
    <cellStyle name="Normal 4 2 4 8" xfId="2162" xr:uid="{00000000-0005-0000-0000-0000D4080000}"/>
    <cellStyle name="Normal 4 2 4 9" xfId="2994" xr:uid="{00000000-0005-0000-0000-0000D5080000}"/>
    <cellStyle name="Normal 4 2 5" xfId="178" xr:uid="{00000000-0005-0000-0000-0000D6080000}"/>
    <cellStyle name="Normal 4 2 5 2" xfId="269" xr:uid="{00000000-0005-0000-0000-0000D7080000}"/>
    <cellStyle name="Normal 4 2 5 2 2" xfId="407" xr:uid="{00000000-0005-0000-0000-0000D8080000}"/>
    <cellStyle name="Normal 4 2 5 2 2 2" xfId="866" xr:uid="{00000000-0005-0000-0000-0000D9080000}"/>
    <cellStyle name="Normal 4 2 5 2 2 2 2" xfId="2806" xr:uid="{00000000-0005-0000-0000-0000DA080000}"/>
    <cellStyle name="Normal 4 2 5 2 2 2 3" xfId="3638" xr:uid="{00000000-0005-0000-0000-0000DB080000}"/>
    <cellStyle name="Normal 4 2 5 2 2 2 4" xfId="1973" xr:uid="{00000000-0005-0000-0000-0000DC080000}"/>
    <cellStyle name="Normal 4 2 5 2 2 3" xfId="1556" xr:uid="{00000000-0005-0000-0000-0000DD080000}"/>
    <cellStyle name="Normal 4 2 5 2 2 4" xfId="2390" xr:uid="{00000000-0005-0000-0000-0000DE080000}"/>
    <cellStyle name="Normal 4 2 5 2 2 5" xfId="3222" xr:uid="{00000000-0005-0000-0000-0000DF080000}"/>
    <cellStyle name="Normal 4 2 5 2 2 6" xfId="1246" xr:uid="{00000000-0005-0000-0000-0000E0080000}"/>
    <cellStyle name="Normal 4 2 5 2 3" xfId="549" xr:uid="{00000000-0005-0000-0000-0000E1080000}"/>
    <cellStyle name="Normal 4 2 5 2 3 2" xfId="1008" xr:uid="{00000000-0005-0000-0000-0000E2080000}"/>
    <cellStyle name="Normal 4 2 5 2 3 2 2" xfId="2948" xr:uid="{00000000-0005-0000-0000-0000E3080000}"/>
    <cellStyle name="Normal 4 2 5 2 3 2 3" xfId="3780" xr:uid="{00000000-0005-0000-0000-0000E4080000}"/>
    <cellStyle name="Normal 4 2 5 2 3 2 4" xfId="2115" xr:uid="{00000000-0005-0000-0000-0000E5080000}"/>
    <cellStyle name="Normal 4 2 5 2 3 3" xfId="2532" xr:uid="{00000000-0005-0000-0000-0000E6080000}"/>
    <cellStyle name="Normal 4 2 5 2 3 4" xfId="3364" xr:uid="{00000000-0005-0000-0000-0000E7080000}"/>
    <cellStyle name="Normal 4 2 5 2 3 5" xfId="1698" xr:uid="{00000000-0005-0000-0000-0000E8080000}"/>
    <cellStyle name="Normal 4 2 5 2 4" xfId="729" xr:uid="{00000000-0005-0000-0000-0000E9080000}"/>
    <cellStyle name="Normal 4 2 5 2 4 2" xfId="2669" xr:uid="{00000000-0005-0000-0000-0000EA080000}"/>
    <cellStyle name="Normal 4 2 5 2 4 3" xfId="3501" xr:uid="{00000000-0005-0000-0000-0000EB080000}"/>
    <cellStyle name="Normal 4 2 5 2 4 4" xfId="1836" xr:uid="{00000000-0005-0000-0000-0000EC080000}"/>
    <cellStyle name="Normal 4 2 5 2 5" xfId="1419" xr:uid="{00000000-0005-0000-0000-0000ED080000}"/>
    <cellStyle name="Normal 4 2 5 2 6" xfId="2253" xr:uid="{00000000-0005-0000-0000-0000EE080000}"/>
    <cellStyle name="Normal 4 2 5 2 7" xfId="3085" xr:uid="{00000000-0005-0000-0000-0000EF080000}"/>
    <cellStyle name="Normal 4 2 5 2 8" xfId="1152" xr:uid="{00000000-0005-0000-0000-0000F0080000}"/>
    <cellStyle name="Normal 4 2 5 3" xfId="336" xr:uid="{00000000-0005-0000-0000-0000F1080000}"/>
    <cellStyle name="Normal 4 2 5 3 2" xfId="795" xr:uid="{00000000-0005-0000-0000-0000F2080000}"/>
    <cellStyle name="Normal 4 2 5 3 2 2" xfId="2735" xr:uid="{00000000-0005-0000-0000-0000F3080000}"/>
    <cellStyle name="Normal 4 2 5 3 2 3" xfId="3567" xr:uid="{00000000-0005-0000-0000-0000F4080000}"/>
    <cellStyle name="Normal 4 2 5 3 2 4" xfId="1902" xr:uid="{00000000-0005-0000-0000-0000F5080000}"/>
    <cellStyle name="Normal 4 2 5 3 3" xfId="1485" xr:uid="{00000000-0005-0000-0000-0000F6080000}"/>
    <cellStyle name="Normal 4 2 5 3 4" xfId="2319" xr:uid="{00000000-0005-0000-0000-0000F7080000}"/>
    <cellStyle name="Normal 4 2 5 3 5" xfId="3151" xr:uid="{00000000-0005-0000-0000-0000F8080000}"/>
    <cellStyle name="Normal 4 2 5 3 6" xfId="1245" xr:uid="{00000000-0005-0000-0000-0000F9080000}"/>
    <cellStyle name="Normal 4 2 5 4" xfId="478" xr:uid="{00000000-0005-0000-0000-0000FA080000}"/>
    <cellStyle name="Normal 4 2 5 4 2" xfId="937" xr:uid="{00000000-0005-0000-0000-0000FB080000}"/>
    <cellStyle name="Normal 4 2 5 4 2 2" xfId="2877" xr:uid="{00000000-0005-0000-0000-0000FC080000}"/>
    <cellStyle name="Normal 4 2 5 4 2 3" xfId="3709" xr:uid="{00000000-0005-0000-0000-0000FD080000}"/>
    <cellStyle name="Normal 4 2 5 4 2 4" xfId="2044" xr:uid="{00000000-0005-0000-0000-0000FE080000}"/>
    <cellStyle name="Normal 4 2 5 4 3" xfId="2461" xr:uid="{00000000-0005-0000-0000-0000FF080000}"/>
    <cellStyle name="Normal 4 2 5 4 4" xfId="3293" xr:uid="{00000000-0005-0000-0000-000000090000}"/>
    <cellStyle name="Normal 4 2 5 4 5" xfId="1627" xr:uid="{00000000-0005-0000-0000-000001090000}"/>
    <cellStyle name="Normal 4 2 5 5" xfId="657" xr:uid="{00000000-0005-0000-0000-000002090000}"/>
    <cellStyle name="Normal 4 2 5 5 2" xfId="2598" xr:uid="{00000000-0005-0000-0000-000003090000}"/>
    <cellStyle name="Normal 4 2 5 5 3" xfId="3430" xr:uid="{00000000-0005-0000-0000-000004090000}"/>
    <cellStyle name="Normal 4 2 5 5 4" xfId="1765" xr:uid="{00000000-0005-0000-0000-000005090000}"/>
    <cellStyle name="Normal 4 2 5 6" xfId="1348" xr:uid="{00000000-0005-0000-0000-000006090000}"/>
    <cellStyle name="Normal 4 2 5 7" xfId="2182" xr:uid="{00000000-0005-0000-0000-000007090000}"/>
    <cellStyle name="Normal 4 2 5 8" xfId="3014" xr:uid="{00000000-0005-0000-0000-000008090000}"/>
    <cellStyle name="Normal 4 2 5 9" xfId="1081" xr:uid="{00000000-0005-0000-0000-000009090000}"/>
    <cellStyle name="Normal 4 2 6" xfId="237" xr:uid="{00000000-0005-0000-0000-00000A090000}"/>
    <cellStyle name="Normal 4 2 6 2" xfId="376" xr:uid="{00000000-0005-0000-0000-00000B090000}"/>
    <cellStyle name="Normal 4 2 6 2 2" xfId="518" xr:uid="{00000000-0005-0000-0000-00000C090000}"/>
    <cellStyle name="Normal 4 2 6 2 2 2" xfId="977" xr:uid="{00000000-0005-0000-0000-00000D090000}"/>
    <cellStyle name="Normal 4 2 6 2 2 2 2" xfId="2917" xr:uid="{00000000-0005-0000-0000-00000E090000}"/>
    <cellStyle name="Normal 4 2 6 2 2 2 3" xfId="3749" xr:uid="{00000000-0005-0000-0000-00000F090000}"/>
    <cellStyle name="Normal 4 2 6 2 2 2 4" xfId="2084" xr:uid="{00000000-0005-0000-0000-000010090000}"/>
    <cellStyle name="Normal 4 2 6 2 2 3" xfId="1667" xr:uid="{00000000-0005-0000-0000-000011090000}"/>
    <cellStyle name="Normal 4 2 6 2 2 4" xfId="2501" xr:uid="{00000000-0005-0000-0000-000012090000}"/>
    <cellStyle name="Normal 4 2 6 2 2 5" xfId="3333" xr:uid="{00000000-0005-0000-0000-000013090000}"/>
    <cellStyle name="Normal 4 2 6 2 2 6" xfId="1248" xr:uid="{00000000-0005-0000-0000-000014090000}"/>
    <cellStyle name="Normal 4 2 6 2 3" xfId="835" xr:uid="{00000000-0005-0000-0000-000015090000}"/>
    <cellStyle name="Normal 4 2 6 2 3 2" xfId="2775" xr:uid="{00000000-0005-0000-0000-000016090000}"/>
    <cellStyle name="Normal 4 2 6 2 3 3" xfId="3607" xr:uid="{00000000-0005-0000-0000-000017090000}"/>
    <cellStyle name="Normal 4 2 6 2 3 4" xfId="1942" xr:uid="{00000000-0005-0000-0000-000018090000}"/>
    <cellStyle name="Normal 4 2 6 2 4" xfId="1525" xr:uid="{00000000-0005-0000-0000-000019090000}"/>
    <cellStyle name="Normal 4 2 6 2 5" xfId="2359" xr:uid="{00000000-0005-0000-0000-00001A090000}"/>
    <cellStyle name="Normal 4 2 6 2 6" xfId="3191" xr:uid="{00000000-0005-0000-0000-00001B090000}"/>
    <cellStyle name="Normal 4 2 6 2 7" xfId="1121" xr:uid="{00000000-0005-0000-0000-00001C090000}"/>
    <cellStyle name="Normal 4 2 6 3" xfId="447" xr:uid="{00000000-0005-0000-0000-00001D090000}"/>
    <cellStyle name="Normal 4 2 6 3 2" xfId="906" xr:uid="{00000000-0005-0000-0000-00001E090000}"/>
    <cellStyle name="Normal 4 2 6 3 2 2" xfId="2846" xr:uid="{00000000-0005-0000-0000-00001F090000}"/>
    <cellStyle name="Normal 4 2 6 3 2 3" xfId="3678" xr:uid="{00000000-0005-0000-0000-000020090000}"/>
    <cellStyle name="Normal 4 2 6 3 2 4" xfId="2013" xr:uid="{00000000-0005-0000-0000-000021090000}"/>
    <cellStyle name="Normal 4 2 6 3 3" xfId="1596" xr:uid="{00000000-0005-0000-0000-000022090000}"/>
    <cellStyle name="Normal 4 2 6 3 4" xfId="2430" xr:uid="{00000000-0005-0000-0000-000023090000}"/>
    <cellStyle name="Normal 4 2 6 3 5" xfId="3262" xr:uid="{00000000-0005-0000-0000-000024090000}"/>
    <cellStyle name="Normal 4 2 6 3 6" xfId="1247" xr:uid="{00000000-0005-0000-0000-000025090000}"/>
    <cellStyle name="Normal 4 2 6 4" xfId="698" xr:uid="{00000000-0005-0000-0000-000026090000}"/>
    <cellStyle name="Normal 4 2 6 4 2" xfId="2638" xr:uid="{00000000-0005-0000-0000-000027090000}"/>
    <cellStyle name="Normal 4 2 6 4 3" xfId="3470" xr:uid="{00000000-0005-0000-0000-000028090000}"/>
    <cellStyle name="Normal 4 2 6 4 4" xfId="1805" xr:uid="{00000000-0005-0000-0000-000029090000}"/>
    <cellStyle name="Normal 4 2 6 5" xfId="1388" xr:uid="{00000000-0005-0000-0000-00002A090000}"/>
    <cellStyle name="Normal 4 2 6 6" xfId="2222" xr:uid="{00000000-0005-0000-0000-00002B090000}"/>
    <cellStyle name="Normal 4 2 6 7" xfId="3054" xr:uid="{00000000-0005-0000-0000-00002C090000}"/>
    <cellStyle name="Normal 4 2 6 8" xfId="1050" xr:uid="{00000000-0005-0000-0000-00002D090000}"/>
    <cellStyle name="Normal 4 2 7" xfId="220" xr:uid="{00000000-0005-0000-0000-00002E090000}"/>
    <cellStyle name="Normal 4 2 7 2" xfId="359" xr:uid="{00000000-0005-0000-0000-00002F090000}"/>
    <cellStyle name="Normal 4 2 7 2 2" xfId="818" xr:uid="{00000000-0005-0000-0000-000030090000}"/>
    <cellStyle name="Normal 4 2 7 2 2 2" xfId="2758" xr:uid="{00000000-0005-0000-0000-000031090000}"/>
    <cellStyle name="Normal 4 2 7 2 2 3" xfId="3590" xr:uid="{00000000-0005-0000-0000-000032090000}"/>
    <cellStyle name="Normal 4 2 7 2 2 4" xfId="1925" xr:uid="{00000000-0005-0000-0000-000033090000}"/>
    <cellStyle name="Normal 4 2 7 2 3" xfId="1508" xr:uid="{00000000-0005-0000-0000-000034090000}"/>
    <cellStyle name="Normal 4 2 7 2 4" xfId="2342" xr:uid="{00000000-0005-0000-0000-000035090000}"/>
    <cellStyle name="Normal 4 2 7 2 5" xfId="3174" xr:uid="{00000000-0005-0000-0000-000036090000}"/>
    <cellStyle name="Normal 4 2 7 2 6" xfId="1249" xr:uid="{00000000-0005-0000-0000-000037090000}"/>
    <cellStyle name="Normal 4 2 7 3" xfId="501" xr:uid="{00000000-0005-0000-0000-000038090000}"/>
    <cellStyle name="Normal 4 2 7 3 2" xfId="960" xr:uid="{00000000-0005-0000-0000-000039090000}"/>
    <cellStyle name="Normal 4 2 7 3 2 2" xfId="2900" xr:uid="{00000000-0005-0000-0000-00003A090000}"/>
    <cellStyle name="Normal 4 2 7 3 2 3" xfId="3732" xr:uid="{00000000-0005-0000-0000-00003B090000}"/>
    <cellStyle name="Normal 4 2 7 3 2 4" xfId="2067" xr:uid="{00000000-0005-0000-0000-00003C090000}"/>
    <cellStyle name="Normal 4 2 7 3 3" xfId="2484" xr:uid="{00000000-0005-0000-0000-00003D090000}"/>
    <cellStyle name="Normal 4 2 7 3 4" xfId="3316" xr:uid="{00000000-0005-0000-0000-00003E090000}"/>
    <cellStyle name="Normal 4 2 7 3 5" xfId="1650" xr:uid="{00000000-0005-0000-0000-00003F090000}"/>
    <cellStyle name="Normal 4 2 7 4" xfId="681" xr:uid="{00000000-0005-0000-0000-000040090000}"/>
    <cellStyle name="Normal 4 2 7 4 2" xfId="2621" xr:uid="{00000000-0005-0000-0000-000041090000}"/>
    <cellStyle name="Normal 4 2 7 4 3" xfId="3453" xr:uid="{00000000-0005-0000-0000-000042090000}"/>
    <cellStyle name="Normal 4 2 7 4 4" xfId="1788" xr:uid="{00000000-0005-0000-0000-000043090000}"/>
    <cellStyle name="Normal 4 2 7 5" xfId="1371" xr:uid="{00000000-0005-0000-0000-000044090000}"/>
    <cellStyle name="Normal 4 2 7 6" xfId="2205" xr:uid="{00000000-0005-0000-0000-000045090000}"/>
    <cellStyle name="Normal 4 2 7 7" xfId="3037" xr:uid="{00000000-0005-0000-0000-000046090000}"/>
    <cellStyle name="Normal 4 2 7 8" xfId="1104" xr:uid="{00000000-0005-0000-0000-000047090000}"/>
    <cellStyle name="Normal 4 2 8" xfId="293" xr:uid="{00000000-0005-0000-0000-000048090000}"/>
    <cellStyle name="Normal 4 2 8 2" xfId="752" xr:uid="{00000000-0005-0000-0000-000049090000}"/>
    <cellStyle name="Normal 4 2 8 2 2" xfId="2692" xr:uid="{00000000-0005-0000-0000-00004A090000}"/>
    <cellStyle name="Normal 4 2 8 2 3" xfId="3524" xr:uid="{00000000-0005-0000-0000-00004B090000}"/>
    <cellStyle name="Normal 4 2 8 2 4" xfId="1859" xr:uid="{00000000-0005-0000-0000-00004C090000}"/>
    <cellStyle name="Normal 4 2 8 3" xfId="1442" xr:uid="{00000000-0005-0000-0000-00004D090000}"/>
    <cellStyle name="Normal 4 2 8 4" xfId="2276" xr:uid="{00000000-0005-0000-0000-00004E090000}"/>
    <cellStyle name="Normal 4 2 8 5" xfId="3108" xr:uid="{00000000-0005-0000-0000-00004F090000}"/>
    <cellStyle name="Normal 4 2 8 6" xfId="1228" xr:uid="{00000000-0005-0000-0000-000050090000}"/>
    <cellStyle name="Normal 4 2 9" xfId="430" xr:uid="{00000000-0005-0000-0000-000051090000}"/>
    <cellStyle name="Normal 4 2 9 2" xfId="889" xr:uid="{00000000-0005-0000-0000-000052090000}"/>
    <cellStyle name="Normal 4 2 9 2 2" xfId="2829" xr:uid="{00000000-0005-0000-0000-000053090000}"/>
    <cellStyle name="Normal 4 2 9 2 3" xfId="3661" xr:uid="{00000000-0005-0000-0000-000054090000}"/>
    <cellStyle name="Normal 4 2 9 2 4" xfId="1996" xr:uid="{00000000-0005-0000-0000-000055090000}"/>
    <cellStyle name="Normal 4 2 9 3" xfId="2413" xr:uid="{00000000-0005-0000-0000-000056090000}"/>
    <cellStyle name="Normal 4 2 9 4" xfId="3245" xr:uid="{00000000-0005-0000-0000-000057090000}"/>
    <cellStyle name="Normal 4 2 9 5" xfId="1579" xr:uid="{00000000-0005-0000-0000-000058090000}"/>
    <cellStyle name="Normal 4 3" xfId="37" xr:uid="{00000000-0005-0000-0000-000059090000}"/>
    <cellStyle name="Normal 4 3 2" xfId="201" xr:uid="{00000000-0005-0000-0000-00005A090000}"/>
    <cellStyle name="Normal 4 3 3" xfId="194" xr:uid="{00000000-0005-0000-0000-00005B090000}"/>
    <cellStyle name="Normal 4 3 3 2" xfId="270" xr:uid="{00000000-0005-0000-0000-00005C090000}"/>
    <cellStyle name="Normal 4 3 3 2 2" xfId="408" xr:uid="{00000000-0005-0000-0000-00005D090000}"/>
    <cellStyle name="Normal 4 3 3 2 2 2" xfId="867" xr:uid="{00000000-0005-0000-0000-00005E090000}"/>
    <cellStyle name="Normal 4 3 3 2 2 2 2" xfId="2807" xr:uid="{00000000-0005-0000-0000-00005F090000}"/>
    <cellStyle name="Normal 4 3 3 2 2 2 3" xfId="3639" xr:uid="{00000000-0005-0000-0000-000060090000}"/>
    <cellStyle name="Normal 4 3 3 2 2 2 4" xfId="1974" xr:uid="{00000000-0005-0000-0000-000061090000}"/>
    <cellStyle name="Normal 4 3 3 2 2 3" xfId="1557" xr:uid="{00000000-0005-0000-0000-000062090000}"/>
    <cellStyle name="Normal 4 3 3 2 2 4" xfId="2391" xr:uid="{00000000-0005-0000-0000-000063090000}"/>
    <cellStyle name="Normal 4 3 3 2 2 5" xfId="3223" xr:uid="{00000000-0005-0000-0000-000064090000}"/>
    <cellStyle name="Normal 4 3 3 2 2 6" xfId="1251" xr:uid="{00000000-0005-0000-0000-000065090000}"/>
    <cellStyle name="Normal 4 3 3 2 3" xfId="550" xr:uid="{00000000-0005-0000-0000-000066090000}"/>
    <cellStyle name="Normal 4 3 3 2 3 2" xfId="1009" xr:uid="{00000000-0005-0000-0000-000067090000}"/>
    <cellStyle name="Normal 4 3 3 2 3 2 2" xfId="2949" xr:uid="{00000000-0005-0000-0000-000068090000}"/>
    <cellStyle name="Normal 4 3 3 2 3 2 3" xfId="3781" xr:uid="{00000000-0005-0000-0000-000069090000}"/>
    <cellStyle name="Normal 4 3 3 2 3 2 4" xfId="2116" xr:uid="{00000000-0005-0000-0000-00006A090000}"/>
    <cellStyle name="Normal 4 3 3 2 3 3" xfId="2533" xr:uid="{00000000-0005-0000-0000-00006B090000}"/>
    <cellStyle name="Normal 4 3 3 2 3 4" xfId="3365" xr:uid="{00000000-0005-0000-0000-00006C090000}"/>
    <cellStyle name="Normal 4 3 3 2 3 5" xfId="1699" xr:uid="{00000000-0005-0000-0000-00006D090000}"/>
    <cellStyle name="Normal 4 3 3 2 4" xfId="730" xr:uid="{00000000-0005-0000-0000-00006E090000}"/>
    <cellStyle name="Normal 4 3 3 2 4 2" xfId="2670" xr:uid="{00000000-0005-0000-0000-00006F090000}"/>
    <cellStyle name="Normal 4 3 3 2 4 3" xfId="3502" xr:uid="{00000000-0005-0000-0000-000070090000}"/>
    <cellStyle name="Normal 4 3 3 2 4 4" xfId="1837" xr:uid="{00000000-0005-0000-0000-000071090000}"/>
    <cellStyle name="Normal 4 3 3 2 5" xfId="1420" xr:uid="{00000000-0005-0000-0000-000072090000}"/>
    <cellStyle name="Normal 4 3 3 2 6" xfId="2254" xr:uid="{00000000-0005-0000-0000-000073090000}"/>
    <cellStyle name="Normal 4 3 3 2 7" xfId="3086" xr:uid="{00000000-0005-0000-0000-000074090000}"/>
    <cellStyle name="Normal 4 3 3 2 8" xfId="1153" xr:uid="{00000000-0005-0000-0000-000075090000}"/>
    <cellStyle name="Normal 4 3 3 3" xfId="337" xr:uid="{00000000-0005-0000-0000-000076090000}"/>
    <cellStyle name="Normal 4 3 3 3 2" xfId="796" xr:uid="{00000000-0005-0000-0000-000077090000}"/>
    <cellStyle name="Normal 4 3 3 3 2 2" xfId="2736" xr:uid="{00000000-0005-0000-0000-000078090000}"/>
    <cellStyle name="Normal 4 3 3 3 2 3" xfId="3568" xr:uid="{00000000-0005-0000-0000-000079090000}"/>
    <cellStyle name="Normal 4 3 3 3 2 4" xfId="1903" xr:uid="{00000000-0005-0000-0000-00007A090000}"/>
    <cellStyle name="Normal 4 3 3 3 3" xfId="1486" xr:uid="{00000000-0005-0000-0000-00007B090000}"/>
    <cellStyle name="Normal 4 3 3 3 4" xfId="2320" xr:uid="{00000000-0005-0000-0000-00007C090000}"/>
    <cellStyle name="Normal 4 3 3 3 5" xfId="3152" xr:uid="{00000000-0005-0000-0000-00007D090000}"/>
    <cellStyle name="Normal 4 3 3 3 6" xfId="1250" xr:uid="{00000000-0005-0000-0000-00007E090000}"/>
    <cellStyle name="Normal 4 3 3 4" xfId="479" xr:uid="{00000000-0005-0000-0000-00007F090000}"/>
    <cellStyle name="Normal 4 3 3 4 2" xfId="938" xr:uid="{00000000-0005-0000-0000-000080090000}"/>
    <cellStyle name="Normal 4 3 3 4 2 2" xfId="2878" xr:uid="{00000000-0005-0000-0000-000081090000}"/>
    <cellStyle name="Normal 4 3 3 4 2 3" xfId="3710" xr:uid="{00000000-0005-0000-0000-000082090000}"/>
    <cellStyle name="Normal 4 3 3 4 2 4" xfId="2045" xr:uid="{00000000-0005-0000-0000-000083090000}"/>
    <cellStyle name="Normal 4 3 3 4 3" xfId="2462" xr:uid="{00000000-0005-0000-0000-000084090000}"/>
    <cellStyle name="Normal 4 3 3 4 4" xfId="3294" xr:uid="{00000000-0005-0000-0000-000085090000}"/>
    <cellStyle name="Normal 4 3 3 4 5" xfId="1628" xr:uid="{00000000-0005-0000-0000-000086090000}"/>
    <cellStyle name="Normal 4 3 3 5" xfId="658" xr:uid="{00000000-0005-0000-0000-000087090000}"/>
    <cellStyle name="Normal 4 3 3 5 2" xfId="2599" xr:uid="{00000000-0005-0000-0000-000088090000}"/>
    <cellStyle name="Normal 4 3 3 5 3" xfId="3431" xr:uid="{00000000-0005-0000-0000-000089090000}"/>
    <cellStyle name="Normal 4 3 3 5 4" xfId="1766" xr:uid="{00000000-0005-0000-0000-00008A090000}"/>
    <cellStyle name="Normal 4 3 3 6" xfId="1349" xr:uid="{00000000-0005-0000-0000-00008B090000}"/>
    <cellStyle name="Normal 4 3 3 7" xfId="2183" xr:uid="{00000000-0005-0000-0000-00008C090000}"/>
    <cellStyle name="Normal 4 3 3 8" xfId="3015" xr:uid="{00000000-0005-0000-0000-00008D090000}"/>
    <cellStyle name="Normal 4 3 3 9" xfId="1082" xr:uid="{00000000-0005-0000-0000-00008E090000}"/>
    <cellStyle name="Normal 4 3 4" xfId="626" xr:uid="{00000000-0005-0000-0000-00008F090000}"/>
    <cellStyle name="Normal 4 3 5" xfId="585" xr:uid="{00000000-0005-0000-0000-000090090000}"/>
    <cellStyle name="Normal 4 4" xfId="46" xr:uid="{00000000-0005-0000-0000-000091090000}"/>
    <cellStyle name="Normal 4 4 10" xfId="586" xr:uid="{00000000-0005-0000-0000-000092090000}"/>
    <cellStyle name="Normal 4 4 11" xfId="1309" xr:uid="{00000000-0005-0000-0000-000093090000}"/>
    <cellStyle name="Normal 4 4 12" xfId="2143" xr:uid="{00000000-0005-0000-0000-000094090000}"/>
    <cellStyle name="Normal 4 4 13" xfId="2975" xr:uid="{00000000-0005-0000-0000-000095090000}"/>
    <cellStyle name="Normal 4 4 14" xfId="1032" xr:uid="{00000000-0005-0000-0000-000096090000}"/>
    <cellStyle name="Normal 4 4 2" xfId="160" xr:uid="{00000000-0005-0000-0000-000097090000}"/>
    <cellStyle name="Normal 4 4 2 10" xfId="1066" xr:uid="{00000000-0005-0000-0000-000098090000}"/>
    <cellStyle name="Normal 4 4 2 2" xfId="213" xr:uid="{00000000-0005-0000-0000-000099090000}"/>
    <cellStyle name="Normal 4 4 2 2 2" xfId="286" xr:uid="{00000000-0005-0000-0000-00009A090000}"/>
    <cellStyle name="Normal 4 4 2 2 2 2" xfId="424" xr:uid="{00000000-0005-0000-0000-00009B090000}"/>
    <cellStyle name="Normal 4 4 2 2 2 2 2" xfId="883" xr:uid="{00000000-0005-0000-0000-00009C090000}"/>
    <cellStyle name="Normal 4 4 2 2 2 2 2 2" xfId="2823" xr:uid="{00000000-0005-0000-0000-00009D090000}"/>
    <cellStyle name="Normal 4 4 2 2 2 2 2 3" xfId="3655" xr:uid="{00000000-0005-0000-0000-00009E090000}"/>
    <cellStyle name="Normal 4 4 2 2 2 2 2 4" xfId="1990" xr:uid="{00000000-0005-0000-0000-00009F090000}"/>
    <cellStyle name="Normal 4 4 2 2 2 2 3" xfId="1573" xr:uid="{00000000-0005-0000-0000-0000A0090000}"/>
    <cellStyle name="Normal 4 4 2 2 2 2 4" xfId="2407" xr:uid="{00000000-0005-0000-0000-0000A1090000}"/>
    <cellStyle name="Normal 4 4 2 2 2 2 5" xfId="3239" xr:uid="{00000000-0005-0000-0000-0000A2090000}"/>
    <cellStyle name="Normal 4 4 2 2 2 2 6" xfId="1255" xr:uid="{00000000-0005-0000-0000-0000A3090000}"/>
    <cellStyle name="Normal 4 4 2 2 2 3" xfId="566" xr:uid="{00000000-0005-0000-0000-0000A4090000}"/>
    <cellStyle name="Normal 4 4 2 2 2 3 2" xfId="1025" xr:uid="{00000000-0005-0000-0000-0000A5090000}"/>
    <cellStyle name="Normal 4 4 2 2 2 3 2 2" xfId="2965" xr:uid="{00000000-0005-0000-0000-0000A6090000}"/>
    <cellStyle name="Normal 4 4 2 2 2 3 2 3" xfId="3797" xr:uid="{00000000-0005-0000-0000-0000A7090000}"/>
    <cellStyle name="Normal 4 4 2 2 2 3 2 4" xfId="2132" xr:uid="{00000000-0005-0000-0000-0000A8090000}"/>
    <cellStyle name="Normal 4 4 2 2 2 3 3" xfId="2549" xr:uid="{00000000-0005-0000-0000-0000A9090000}"/>
    <cellStyle name="Normal 4 4 2 2 2 3 4" xfId="3381" xr:uid="{00000000-0005-0000-0000-0000AA090000}"/>
    <cellStyle name="Normal 4 4 2 2 2 3 5" xfId="1715" xr:uid="{00000000-0005-0000-0000-0000AB090000}"/>
    <cellStyle name="Normal 4 4 2 2 2 4" xfId="746" xr:uid="{00000000-0005-0000-0000-0000AC090000}"/>
    <cellStyle name="Normal 4 4 2 2 2 4 2" xfId="2686" xr:uid="{00000000-0005-0000-0000-0000AD090000}"/>
    <cellStyle name="Normal 4 4 2 2 2 4 3" xfId="3518" xr:uid="{00000000-0005-0000-0000-0000AE090000}"/>
    <cellStyle name="Normal 4 4 2 2 2 4 4" xfId="1853" xr:uid="{00000000-0005-0000-0000-0000AF090000}"/>
    <cellStyle name="Normal 4 4 2 2 2 5" xfId="1436" xr:uid="{00000000-0005-0000-0000-0000B0090000}"/>
    <cellStyle name="Normal 4 4 2 2 2 6" xfId="2270" xr:uid="{00000000-0005-0000-0000-0000B1090000}"/>
    <cellStyle name="Normal 4 4 2 2 2 7" xfId="3102" xr:uid="{00000000-0005-0000-0000-0000B2090000}"/>
    <cellStyle name="Normal 4 4 2 2 2 8" xfId="1169" xr:uid="{00000000-0005-0000-0000-0000B3090000}"/>
    <cellStyle name="Normal 4 4 2 2 3" xfId="353" xr:uid="{00000000-0005-0000-0000-0000B4090000}"/>
    <cellStyle name="Normal 4 4 2 2 3 2" xfId="812" xr:uid="{00000000-0005-0000-0000-0000B5090000}"/>
    <cellStyle name="Normal 4 4 2 2 3 2 2" xfId="2752" xr:uid="{00000000-0005-0000-0000-0000B6090000}"/>
    <cellStyle name="Normal 4 4 2 2 3 2 3" xfId="3584" xr:uid="{00000000-0005-0000-0000-0000B7090000}"/>
    <cellStyle name="Normal 4 4 2 2 3 2 4" xfId="1919" xr:uid="{00000000-0005-0000-0000-0000B8090000}"/>
    <cellStyle name="Normal 4 4 2 2 3 3" xfId="1502" xr:uid="{00000000-0005-0000-0000-0000B9090000}"/>
    <cellStyle name="Normal 4 4 2 2 3 4" xfId="2336" xr:uid="{00000000-0005-0000-0000-0000BA090000}"/>
    <cellStyle name="Normal 4 4 2 2 3 5" xfId="3168" xr:uid="{00000000-0005-0000-0000-0000BB090000}"/>
    <cellStyle name="Normal 4 4 2 2 3 6" xfId="1254" xr:uid="{00000000-0005-0000-0000-0000BC090000}"/>
    <cellStyle name="Normal 4 4 2 2 4" xfId="495" xr:uid="{00000000-0005-0000-0000-0000BD090000}"/>
    <cellStyle name="Normal 4 4 2 2 4 2" xfId="954" xr:uid="{00000000-0005-0000-0000-0000BE090000}"/>
    <cellStyle name="Normal 4 4 2 2 4 2 2" xfId="2894" xr:uid="{00000000-0005-0000-0000-0000BF090000}"/>
    <cellStyle name="Normal 4 4 2 2 4 2 3" xfId="3726" xr:uid="{00000000-0005-0000-0000-0000C0090000}"/>
    <cellStyle name="Normal 4 4 2 2 4 2 4" xfId="2061" xr:uid="{00000000-0005-0000-0000-0000C1090000}"/>
    <cellStyle name="Normal 4 4 2 2 4 3" xfId="2478" xr:uid="{00000000-0005-0000-0000-0000C2090000}"/>
    <cellStyle name="Normal 4 4 2 2 4 4" xfId="3310" xr:uid="{00000000-0005-0000-0000-0000C3090000}"/>
    <cellStyle name="Normal 4 4 2 2 4 5" xfId="1644" xr:uid="{00000000-0005-0000-0000-0000C4090000}"/>
    <cellStyle name="Normal 4 4 2 2 5" xfId="674" xr:uid="{00000000-0005-0000-0000-0000C5090000}"/>
    <cellStyle name="Normal 4 4 2 2 5 2" xfId="2615" xr:uid="{00000000-0005-0000-0000-0000C6090000}"/>
    <cellStyle name="Normal 4 4 2 2 5 3" xfId="3447" xr:uid="{00000000-0005-0000-0000-0000C7090000}"/>
    <cellStyle name="Normal 4 4 2 2 5 4" xfId="1782" xr:uid="{00000000-0005-0000-0000-0000C8090000}"/>
    <cellStyle name="Normal 4 4 2 2 6" xfId="1365" xr:uid="{00000000-0005-0000-0000-0000C9090000}"/>
    <cellStyle name="Normal 4 4 2 2 7" xfId="2199" xr:uid="{00000000-0005-0000-0000-0000CA090000}"/>
    <cellStyle name="Normal 4 4 2 2 8" xfId="3031" xr:uid="{00000000-0005-0000-0000-0000CB090000}"/>
    <cellStyle name="Normal 4 4 2 2 9" xfId="1098" xr:uid="{00000000-0005-0000-0000-0000CC090000}"/>
    <cellStyle name="Normal 4 4 2 3" xfId="254" xr:uid="{00000000-0005-0000-0000-0000CD090000}"/>
    <cellStyle name="Normal 4 4 2 3 2" xfId="392" xr:uid="{00000000-0005-0000-0000-0000CE090000}"/>
    <cellStyle name="Normal 4 4 2 3 2 2" xfId="851" xr:uid="{00000000-0005-0000-0000-0000CF090000}"/>
    <cellStyle name="Normal 4 4 2 3 2 2 2" xfId="2791" xr:uid="{00000000-0005-0000-0000-0000D0090000}"/>
    <cellStyle name="Normal 4 4 2 3 2 2 3" xfId="3623" xr:uid="{00000000-0005-0000-0000-0000D1090000}"/>
    <cellStyle name="Normal 4 4 2 3 2 2 4" xfId="1958" xr:uid="{00000000-0005-0000-0000-0000D2090000}"/>
    <cellStyle name="Normal 4 4 2 3 2 3" xfId="1541" xr:uid="{00000000-0005-0000-0000-0000D3090000}"/>
    <cellStyle name="Normal 4 4 2 3 2 4" xfId="2375" xr:uid="{00000000-0005-0000-0000-0000D4090000}"/>
    <cellStyle name="Normal 4 4 2 3 2 5" xfId="3207" xr:uid="{00000000-0005-0000-0000-0000D5090000}"/>
    <cellStyle name="Normal 4 4 2 3 2 6" xfId="1256" xr:uid="{00000000-0005-0000-0000-0000D6090000}"/>
    <cellStyle name="Normal 4 4 2 3 3" xfId="534" xr:uid="{00000000-0005-0000-0000-0000D7090000}"/>
    <cellStyle name="Normal 4 4 2 3 3 2" xfId="993" xr:uid="{00000000-0005-0000-0000-0000D8090000}"/>
    <cellStyle name="Normal 4 4 2 3 3 2 2" xfId="2933" xr:uid="{00000000-0005-0000-0000-0000D9090000}"/>
    <cellStyle name="Normal 4 4 2 3 3 2 3" xfId="3765" xr:uid="{00000000-0005-0000-0000-0000DA090000}"/>
    <cellStyle name="Normal 4 4 2 3 3 2 4" xfId="2100" xr:uid="{00000000-0005-0000-0000-0000DB090000}"/>
    <cellStyle name="Normal 4 4 2 3 3 3" xfId="2517" xr:uid="{00000000-0005-0000-0000-0000DC090000}"/>
    <cellStyle name="Normal 4 4 2 3 3 4" xfId="3349" xr:uid="{00000000-0005-0000-0000-0000DD090000}"/>
    <cellStyle name="Normal 4 4 2 3 3 5" xfId="1683" xr:uid="{00000000-0005-0000-0000-0000DE090000}"/>
    <cellStyle name="Normal 4 4 2 3 4" xfId="714" xr:uid="{00000000-0005-0000-0000-0000DF090000}"/>
    <cellStyle name="Normal 4 4 2 3 4 2" xfId="2654" xr:uid="{00000000-0005-0000-0000-0000E0090000}"/>
    <cellStyle name="Normal 4 4 2 3 4 3" xfId="3486" xr:uid="{00000000-0005-0000-0000-0000E1090000}"/>
    <cellStyle name="Normal 4 4 2 3 4 4" xfId="1821" xr:uid="{00000000-0005-0000-0000-0000E2090000}"/>
    <cellStyle name="Normal 4 4 2 3 5" xfId="1404" xr:uid="{00000000-0005-0000-0000-0000E3090000}"/>
    <cellStyle name="Normal 4 4 2 3 6" xfId="2238" xr:uid="{00000000-0005-0000-0000-0000E4090000}"/>
    <cellStyle name="Normal 4 4 2 3 7" xfId="3070" xr:uid="{00000000-0005-0000-0000-0000E5090000}"/>
    <cellStyle name="Normal 4 4 2 3 8" xfId="1137" xr:uid="{00000000-0005-0000-0000-0000E6090000}"/>
    <cellStyle name="Normal 4 4 2 4" xfId="309" xr:uid="{00000000-0005-0000-0000-0000E7090000}"/>
    <cellStyle name="Normal 4 4 2 4 2" xfId="768" xr:uid="{00000000-0005-0000-0000-0000E8090000}"/>
    <cellStyle name="Normal 4 4 2 4 2 2" xfId="2708" xr:uid="{00000000-0005-0000-0000-0000E9090000}"/>
    <cellStyle name="Normal 4 4 2 4 2 3" xfId="3540" xr:uid="{00000000-0005-0000-0000-0000EA090000}"/>
    <cellStyle name="Normal 4 4 2 4 2 4" xfId="1875" xr:uid="{00000000-0005-0000-0000-0000EB090000}"/>
    <cellStyle name="Normal 4 4 2 4 3" xfId="1458" xr:uid="{00000000-0005-0000-0000-0000EC090000}"/>
    <cellStyle name="Normal 4 4 2 4 4" xfId="2292" xr:uid="{00000000-0005-0000-0000-0000ED090000}"/>
    <cellStyle name="Normal 4 4 2 4 5" xfId="3124" xr:uid="{00000000-0005-0000-0000-0000EE090000}"/>
    <cellStyle name="Normal 4 4 2 4 6" xfId="1253" xr:uid="{00000000-0005-0000-0000-0000EF090000}"/>
    <cellStyle name="Normal 4 4 2 5" xfId="463" xr:uid="{00000000-0005-0000-0000-0000F0090000}"/>
    <cellStyle name="Normal 4 4 2 5 2" xfId="922" xr:uid="{00000000-0005-0000-0000-0000F1090000}"/>
    <cellStyle name="Normal 4 4 2 5 2 2" xfId="2862" xr:uid="{00000000-0005-0000-0000-0000F2090000}"/>
    <cellStyle name="Normal 4 4 2 5 2 3" xfId="3694" xr:uid="{00000000-0005-0000-0000-0000F3090000}"/>
    <cellStyle name="Normal 4 4 2 5 2 4" xfId="2029" xr:uid="{00000000-0005-0000-0000-0000F4090000}"/>
    <cellStyle name="Normal 4 4 2 5 3" xfId="2446" xr:uid="{00000000-0005-0000-0000-0000F5090000}"/>
    <cellStyle name="Normal 4 4 2 5 4" xfId="3278" xr:uid="{00000000-0005-0000-0000-0000F6090000}"/>
    <cellStyle name="Normal 4 4 2 5 5" xfId="1612" xr:uid="{00000000-0005-0000-0000-0000F7090000}"/>
    <cellStyle name="Normal 4 4 2 6" xfId="642" xr:uid="{00000000-0005-0000-0000-0000F8090000}"/>
    <cellStyle name="Normal 4 4 2 6 2" xfId="2583" xr:uid="{00000000-0005-0000-0000-0000F9090000}"/>
    <cellStyle name="Normal 4 4 2 6 3" xfId="3415" xr:uid="{00000000-0005-0000-0000-0000FA090000}"/>
    <cellStyle name="Normal 4 4 2 6 4" xfId="1750" xr:uid="{00000000-0005-0000-0000-0000FB090000}"/>
    <cellStyle name="Normal 4 4 2 7" xfId="1321" xr:uid="{00000000-0005-0000-0000-0000FC090000}"/>
    <cellStyle name="Normal 4 4 2 8" xfId="2155" xr:uid="{00000000-0005-0000-0000-0000FD090000}"/>
    <cellStyle name="Normal 4 4 2 9" xfId="2987" xr:uid="{00000000-0005-0000-0000-0000FE090000}"/>
    <cellStyle name="Normal 4 4 3" xfId="166" xr:uid="{00000000-0005-0000-0000-0000FF090000}"/>
    <cellStyle name="Normal 4 4 3 2" xfId="260" xr:uid="{00000000-0005-0000-0000-0000000A0000}"/>
    <cellStyle name="Normal 4 4 3 2 2" xfId="398" xr:uid="{00000000-0005-0000-0000-0000010A0000}"/>
    <cellStyle name="Normal 4 4 3 2 2 2" xfId="857" xr:uid="{00000000-0005-0000-0000-0000020A0000}"/>
    <cellStyle name="Normal 4 4 3 2 2 2 2" xfId="2797" xr:uid="{00000000-0005-0000-0000-0000030A0000}"/>
    <cellStyle name="Normal 4 4 3 2 2 2 3" xfId="3629" xr:uid="{00000000-0005-0000-0000-0000040A0000}"/>
    <cellStyle name="Normal 4 4 3 2 2 2 4" xfId="1964" xr:uid="{00000000-0005-0000-0000-0000050A0000}"/>
    <cellStyle name="Normal 4 4 3 2 2 3" xfId="1547" xr:uid="{00000000-0005-0000-0000-0000060A0000}"/>
    <cellStyle name="Normal 4 4 3 2 2 4" xfId="2381" xr:uid="{00000000-0005-0000-0000-0000070A0000}"/>
    <cellStyle name="Normal 4 4 3 2 2 5" xfId="3213" xr:uid="{00000000-0005-0000-0000-0000080A0000}"/>
    <cellStyle name="Normal 4 4 3 2 2 6" xfId="1258" xr:uid="{00000000-0005-0000-0000-0000090A0000}"/>
    <cellStyle name="Normal 4 4 3 2 3" xfId="540" xr:uid="{00000000-0005-0000-0000-00000A0A0000}"/>
    <cellStyle name="Normal 4 4 3 2 3 2" xfId="999" xr:uid="{00000000-0005-0000-0000-00000B0A0000}"/>
    <cellStyle name="Normal 4 4 3 2 3 2 2" xfId="2939" xr:uid="{00000000-0005-0000-0000-00000C0A0000}"/>
    <cellStyle name="Normal 4 4 3 2 3 2 3" xfId="3771" xr:uid="{00000000-0005-0000-0000-00000D0A0000}"/>
    <cellStyle name="Normal 4 4 3 2 3 2 4" xfId="2106" xr:uid="{00000000-0005-0000-0000-00000E0A0000}"/>
    <cellStyle name="Normal 4 4 3 2 3 3" xfId="2523" xr:uid="{00000000-0005-0000-0000-00000F0A0000}"/>
    <cellStyle name="Normal 4 4 3 2 3 4" xfId="3355" xr:uid="{00000000-0005-0000-0000-0000100A0000}"/>
    <cellStyle name="Normal 4 4 3 2 3 5" xfId="1689" xr:uid="{00000000-0005-0000-0000-0000110A0000}"/>
    <cellStyle name="Normal 4 4 3 2 4" xfId="720" xr:uid="{00000000-0005-0000-0000-0000120A0000}"/>
    <cellStyle name="Normal 4 4 3 2 4 2" xfId="2660" xr:uid="{00000000-0005-0000-0000-0000130A0000}"/>
    <cellStyle name="Normal 4 4 3 2 4 3" xfId="3492" xr:uid="{00000000-0005-0000-0000-0000140A0000}"/>
    <cellStyle name="Normal 4 4 3 2 4 4" xfId="1827" xr:uid="{00000000-0005-0000-0000-0000150A0000}"/>
    <cellStyle name="Normal 4 4 3 2 5" xfId="1410" xr:uid="{00000000-0005-0000-0000-0000160A0000}"/>
    <cellStyle name="Normal 4 4 3 2 6" xfId="2244" xr:uid="{00000000-0005-0000-0000-0000170A0000}"/>
    <cellStyle name="Normal 4 4 3 2 7" xfId="3076" xr:uid="{00000000-0005-0000-0000-0000180A0000}"/>
    <cellStyle name="Normal 4 4 3 2 8" xfId="1143" xr:uid="{00000000-0005-0000-0000-0000190A0000}"/>
    <cellStyle name="Normal 4 4 3 3" xfId="315" xr:uid="{00000000-0005-0000-0000-00001A0A0000}"/>
    <cellStyle name="Normal 4 4 3 3 2" xfId="774" xr:uid="{00000000-0005-0000-0000-00001B0A0000}"/>
    <cellStyle name="Normal 4 4 3 3 2 2" xfId="2714" xr:uid="{00000000-0005-0000-0000-00001C0A0000}"/>
    <cellStyle name="Normal 4 4 3 3 2 3" xfId="3546" xr:uid="{00000000-0005-0000-0000-00001D0A0000}"/>
    <cellStyle name="Normal 4 4 3 3 2 4" xfId="1881" xr:uid="{00000000-0005-0000-0000-00001E0A0000}"/>
    <cellStyle name="Normal 4 4 3 3 3" xfId="1464" xr:uid="{00000000-0005-0000-0000-00001F0A0000}"/>
    <cellStyle name="Normal 4 4 3 3 4" xfId="2298" xr:uid="{00000000-0005-0000-0000-0000200A0000}"/>
    <cellStyle name="Normal 4 4 3 3 5" xfId="3130" xr:uid="{00000000-0005-0000-0000-0000210A0000}"/>
    <cellStyle name="Normal 4 4 3 3 6" xfId="1257" xr:uid="{00000000-0005-0000-0000-0000220A0000}"/>
    <cellStyle name="Normal 4 4 3 4" xfId="469" xr:uid="{00000000-0005-0000-0000-0000230A0000}"/>
    <cellStyle name="Normal 4 4 3 4 2" xfId="928" xr:uid="{00000000-0005-0000-0000-0000240A0000}"/>
    <cellStyle name="Normal 4 4 3 4 2 2" xfId="2868" xr:uid="{00000000-0005-0000-0000-0000250A0000}"/>
    <cellStyle name="Normal 4 4 3 4 2 3" xfId="3700" xr:uid="{00000000-0005-0000-0000-0000260A0000}"/>
    <cellStyle name="Normal 4 4 3 4 2 4" xfId="2035" xr:uid="{00000000-0005-0000-0000-0000270A0000}"/>
    <cellStyle name="Normal 4 4 3 4 3" xfId="2452" xr:uid="{00000000-0005-0000-0000-0000280A0000}"/>
    <cellStyle name="Normal 4 4 3 4 4" xfId="3284" xr:uid="{00000000-0005-0000-0000-0000290A0000}"/>
    <cellStyle name="Normal 4 4 3 4 5" xfId="1618" xr:uid="{00000000-0005-0000-0000-00002A0A0000}"/>
    <cellStyle name="Normal 4 4 3 5" xfId="648" xr:uid="{00000000-0005-0000-0000-00002B0A0000}"/>
    <cellStyle name="Normal 4 4 3 5 2" xfId="2589" xr:uid="{00000000-0005-0000-0000-00002C0A0000}"/>
    <cellStyle name="Normal 4 4 3 5 3" xfId="3421" xr:uid="{00000000-0005-0000-0000-00002D0A0000}"/>
    <cellStyle name="Normal 4 4 3 5 4" xfId="1756" xr:uid="{00000000-0005-0000-0000-00002E0A0000}"/>
    <cellStyle name="Normal 4 4 3 6" xfId="1327" xr:uid="{00000000-0005-0000-0000-00002F0A0000}"/>
    <cellStyle name="Normal 4 4 3 7" xfId="2161" xr:uid="{00000000-0005-0000-0000-0000300A0000}"/>
    <cellStyle name="Normal 4 4 3 8" xfId="2993" xr:uid="{00000000-0005-0000-0000-0000310A0000}"/>
    <cellStyle name="Normal 4 4 3 9" xfId="1072" xr:uid="{00000000-0005-0000-0000-0000320A0000}"/>
    <cellStyle name="Normal 4 4 4" xfId="203" xr:uid="{00000000-0005-0000-0000-0000330A0000}"/>
    <cellStyle name="Normal 4 4 4 2" xfId="276" xr:uid="{00000000-0005-0000-0000-0000340A0000}"/>
    <cellStyle name="Normal 4 4 4 2 2" xfId="414" xr:uid="{00000000-0005-0000-0000-0000350A0000}"/>
    <cellStyle name="Normal 4 4 4 2 2 2" xfId="873" xr:uid="{00000000-0005-0000-0000-0000360A0000}"/>
    <cellStyle name="Normal 4 4 4 2 2 2 2" xfId="2813" xr:uid="{00000000-0005-0000-0000-0000370A0000}"/>
    <cellStyle name="Normal 4 4 4 2 2 2 3" xfId="3645" xr:uid="{00000000-0005-0000-0000-0000380A0000}"/>
    <cellStyle name="Normal 4 4 4 2 2 2 4" xfId="1980" xr:uid="{00000000-0005-0000-0000-0000390A0000}"/>
    <cellStyle name="Normal 4 4 4 2 2 3" xfId="1563" xr:uid="{00000000-0005-0000-0000-00003A0A0000}"/>
    <cellStyle name="Normal 4 4 4 2 2 4" xfId="2397" xr:uid="{00000000-0005-0000-0000-00003B0A0000}"/>
    <cellStyle name="Normal 4 4 4 2 2 5" xfId="3229" xr:uid="{00000000-0005-0000-0000-00003C0A0000}"/>
    <cellStyle name="Normal 4 4 4 2 2 6" xfId="1260" xr:uid="{00000000-0005-0000-0000-00003D0A0000}"/>
    <cellStyle name="Normal 4 4 4 2 3" xfId="556" xr:uid="{00000000-0005-0000-0000-00003E0A0000}"/>
    <cellStyle name="Normal 4 4 4 2 3 2" xfId="1015" xr:uid="{00000000-0005-0000-0000-00003F0A0000}"/>
    <cellStyle name="Normal 4 4 4 2 3 2 2" xfId="2955" xr:uid="{00000000-0005-0000-0000-0000400A0000}"/>
    <cellStyle name="Normal 4 4 4 2 3 2 3" xfId="3787" xr:uid="{00000000-0005-0000-0000-0000410A0000}"/>
    <cellStyle name="Normal 4 4 4 2 3 2 4" xfId="2122" xr:uid="{00000000-0005-0000-0000-0000420A0000}"/>
    <cellStyle name="Normal 4 4 4 2 3 3" xfId="2539" xr:uid="{00000000-0005-0000-0000-0000430A0000}"/>
    <cellStyle name="Normal 4 4 4 2 3 4" xfId="3371" xr:uid="{00000000-0005-0000-0000-0000440A0000}"/>
    <cellStyle name="Normal 4 4 4 2 3 5" xfId="1705" xr:uid="{00000000-0005-0000-0000-0000450A0000}"/>
    <cellStyle name="Normal 4 4 4 2 4" xfId="736" xr:uid="{00000000-0005-0000-0000-0000460A0000}"/>
    <cellStyle name="Normal 4 4 4 2 4 2" xfId="2676" xr:uid="{00000000-0005-0000-0000-0000470A0000}"/>
    <cellStyle name="Normal 4 4 4 2 4 3" xfId="3508" xr:uid="{00000000-0005-0000-0000-0000480A0000}"/>
    <cellStyle name="Normal 4 4 4 2 4 4" xfId="1843" xr:uid="{00000000-0005-0000-0000-0000490A0000}"/>
    <cellStyle name="Normal 4 4 4 2 5" xfId="1426" xr:uid="{00000000-0005-0000-0000-00004A0A0000}"/>
    <cellStyle name="Normal 4 4 4 2 6" xfId="2260" xr:uid="{00000000-0005-0000-0000-00004B0A0000}"/>
    <cellStyle name="Normal 4 4 4 2 7" xfId="3092" xr:uid="{00000000-0005-0000-0000-00004C0A0000}"/>
    <cellStyle name="Normal 4 4 4 2 8" xfId="1159" xr:uid="{00000000-0005-0000-0000-00004D0A0000}"/>
    <cellStyle name="Normal 4 4 4 3" xfId="343" xr:uid="{00000000-0005-0000-0000-00004E0A0000}"/>
    <cellStyle name="Normal 4 4 4 3 2" xfId="802" xr:uid="{00000000-0005-0000-0000-00004F0A0000}"/>
    <cellStyle name="Normal 4 4 4 3 2 2" xfId="2742" xr:uid="{00000000-0005-0000-0000-0000500A0000}"/>
    <cellStyle name="Normal 4 4 4 3 2 3" xfId="3574" xr:uid="{00000000-0005-0000-0000-0000510A0000}"/>
    <cellStyle name="Normal 4 4 4 3 2 4" xfId="1909" xr:uid="{00000000-0005-0000-0000-0000520A0000}"/>
    <cellStyle name="Normal 4 4 4 3 3" xfId="1492" xr:uid="{00000000-0005-0000-0000-0000530A0000}"/>
    <cellStyle name="Normal 4 4 4 3 4" xfId="2326" xr:uid="{00000000-0005-0000-0000-0000540A0000}"/>
    <cellStyle name="Normal 4 4 4 3 5" xfId="3158" xr:uid="{00000000-0005-0000-0000-0000550A0000}"/>
    <cellStyle name="Normal 4 4 4 3 6" xfId="1259" xr:uid="{00000000-0005-0000-0000-0000560A0000}"/>
    <cellStyle name="Normal 4 4 4 4" xfId="485" xr:uid="{00000000-0005-0000-0000-0000570A0000}"/>
    <cellStyle name="Normal 4 4 4 4 2" xfId="944" xr:uid="{00000000-0005-0000-0000-0000580A0000}"/>
    <cellStyle name="Normal 4 4 4 4 2 2" xfId="2884" xr:uid="{00000000-0005-0000-0000-0000590A0000}"/>
    <cellStyle name="Normal 4 4 4 4 2 3" xfId="3716" xr:uid="{00000000-0005-0000-0000-00005A0A0000}"/>
    <cellStyle name="Normal 4 4 4 4 2 4" xfId="2051" xr:uid="{00000000-0005-0000-0000-00005B0A0000}"/>
    <cellStyle name="Normal 4 4 4 4 3" xfId="2468" xr:uid="{00000000-0005-0000-0000-00005C0A0000}"/>
    <cellStyle name="Normal 4 4 4 4 4" xfId="3300" xr:uid="{00000000-0005-0000-0000-00005D0A0000}"/>
    <cellStyle name="Normal 4 4 4 4 5" xfId="1634" xr:uid="{00000000-0005-0000-0000-00005E0A0000}"/>
    <cellStyle name="Normal 4 4 4 5" xfId="664" xr:uid="{00000000-0005-0000-0000-00005F0A0000}"/>
    <cellStyle name="Normal 4 4 4 5 2" xfId="2605" xr:uid="{00000000-0005-0000-0000-0000600A0000}"/>
    <cellStyle name="Normal 4 4 4 5 3" xfId="3437" xr:uid="{00000000-0005-0000-0000-0000610A0000}"/>
    <cellStyle name="Normal 4 4 4 5 4" xfId="1772" xr:uid="{00000000-0005-0000-0000-0000620A0000}"/>
    <cellStyle name="Normal 4 4 4 6" xfId="1355" xr:uid="{00000000-0005-0000-0000-0000630A0000}"/>
    <cellStyle name="Normal 4 4 4 7" xfId="2189" xr:uid="{00000000-0005-0000-0000-0000640A0000}"/>
    <cellStyle name="Normal 4 4 4 8" xfId="3021" xr:uid="{00000000-0005-0000-0000-0000650A0000}"/>
    <cellStyle name="Normal 4 4 4 9" xfId="1088" xr:uid="{00000000-0005-0000-0000-0000660A0000}"/>
    <cellStyle name="Normal 4 4 5" xfId="241" xr:uid="{00000000-0005-0000-0000-0000670A0000}"/>
    <cellStyle name="Normal 4 4 5 2" xfId="380" xr:uid="{00000000-0005-0000-0000-0000680A0000}"/>
    <cellStyle name="Normal 4 4 5 2 2" xfId="522" xr:uid="{00000000-0005-0000-0000-0000690A0000}"/>
    <cellStyle name="Normal 4 4 5 2 2 2" xfId="981" xr:uid="{00000000-0005-0000-0000-00006A0A0000}"/>
    <cellStyle name="Normal 4 4 5 2 2 2 2" xfId="2921" xr:uid="{00000000-0005-0000-0000-00006B0A0000}"/>
    <cellStyle name="Normal 4 4 5 2 2 2 3" xfId="3753" xr:uid="{00000000-0005-0000-0000-00006C0A0000}"/>
    <cellStyle name="Normal 4 4 5 2 2 2 4" xfId="2088" xr:uid="{00000000-0005-0000-0000-00006D0A0000}"/>
    <cellStyle name="Normal 4 4 5 2 2 3" xfId="1671" xr:uid="{00000000-0005-0000-0000-00006E0A0000}"/>
    <cellStyle name="Normal 4 4 5 2 2 4" xfId="2505" xr:uid="{00000000-0005-0000-0000-00006F0A0000}"/>
    <cellStyle name="Normal 4 4 5 2 2 5" xfId="3337" xr:uid="{00000000-0005-0000-0000-0000700A0000}"/>
    <cellStyle name="Normal 4 4 5 2 2 6" xfId="1262" xr:uid="{00000000-0005-0000-0000-0000710A0000}"/>
    <cellStyle name="Normal 4 4 5 2 3" xfId="839" xr:uid="{00000000-0005-0000-0000-0000720A0000}"/>
    <cellStyle name="Normal 4 4 5 2 3 2" xfId="2779" xr:uid="{00000000-0005-0000-0000-0000730A0000}"/>
    <cellStyle name="Normal 4 4 5 2 3 3" xfId="3611" xr:uid="{00000000-0005-0000-0000-0000740A0000}"/>
    <cellStyle name="Normal 4 4 5 2 3 4" xfId="1946" xr:uid="{00000000-0005-0000-0000-0000750A0000}"/>
    <cellStyle name="Normal 4 4 5 2 4" xfId="1529" xr:uid="{00000000-0005-0000-0000-0000760A0000}"/>
    <cellStyle name="Normal 4 4 5 2 5" xfId="2363" xr:uid="{00000000-0005-0000-0000-0000770A0000}"/>
    <cellStyle name="Normal 4 4 5 2 6" xfId="3195" xr:uid="{00000000-0005-0000-0000-0000780A0000}"/>
    <cellStyle name="Normal 4 4 5 2 7" xfId="1125" xr:uid="{00000000-0005-0000-0000-0000790A0000}"/>
    <cellStyle name="Normal 4 4 5 3" xfId="451" xr:uid="{00000000-0005-0000-0000-00007A0A0000}"/>
    <cellStyle name="Normal 4 4 5 3 2" xfId="910" xr:uid="{00000000-0005-0000-0000-00007B0A0000}"/>
    <cellStyle name="Normal 4 4 5 3 2 2" xfId="2850" xr:uid="{00000000-0005-0000-0000-00007C0A0000}"/>
    <cellStyle name="Normal 4 4 5 3 2 3" xfId="3682" xr:uid="{00000000-0005-0000-0000-00007D0A0000}"/>
    <cellStyle name="Normal 4 4 5 3 2 4" xfId="2017" xr:uid="{00000000-0005-0000-0000-00007E0A0000}"/>
    <cellStyle name="Normal 4 4 5 3 3" xfId="1600" xr:uid="{00000000-0005-0000-0000-00007F0A0000}"/>
    <cellStyle name="Normal 4 4 5 3 4" xfId="2434" xr:uid="{00000000-0005-0000-0000-0000800A0000}"/>
    <cellStyle name="Normal 4 4 5 3 5" xfId="3266" xr:uid="{00000000-0005-0000-0000-0000810A0000}"/>
    <cellStyle name="Normal 4 4 5 3 6" xfId="1261" xr:uid="{00000000-0005-0000-0000-0000820A0000}"/>
    <cellStyle name="Normal 4 4 5 4" xfId="702" xr:uid="{00000000-0005-0000-0000-0000830A0000}"/>
    <cellStyle name="Normal 4 4 5 4 2" xfId="2642" xr:uid="{00000000-0005-0000-0000-0000840A0000}"/>
    <cellStyle name="Normal 4 4 5 4 3" xfId="3474" xr:uid="{00000000-0005-0000-0000-0000850A0000}"/>
    <cellStyle name="Normal 4 4 5 4 4" xfId="1809" xr:uid="{00000000-0005-0000-0000-0000860A0000}"/>
    <cellStyle name="Normal 4 4 5 5" xfId="1392" xr:uid="{00000000-0005-0000-0000-0000870A0000}"/>
    <cellStyle name="Normal 4 4 5 6" xfId="2226" xr:uid="{00000000-0005-0000-0000-0000880A0000}"/>
    <cellStyle name="Normal 4 4 5 7" xfId="3058" xr:uid="{00000000-0005-0000-0000-0000890A0000}"/>
    <cellStyle name="Normal 4 4 5 8" xfId="1054" xr:uid="{00000000-0005-0000-0000-00008A0A0000}"/>
    <cellStyle name="Normal 4 4 6" xfId="219" xr:uid="{00000000-0005-0000-0000-00008B0A0000}"/>
    <cellStyle name="Normal 4 4 6 2" xfId="358" xr:uid="{00000000-0005-0000-0000-00008C0A0000}"/>
    <cellStyle name="Normal 4 4 6 2 2" xfId="817" xr:uid="{00000000-0005-0000-0000-00008D0A0000}"/>
    <cellStyle name="Normal 4 4 6 2 2 2" xfId="2757" xr:uid="{00000000-0005-0000-0000-00008E0A0000}"/>
    <cellStyle name="Normal 4 4 6 2 2 3" xfId="3589" xr:uid="{00000000-0005-0000-0000-00008F0A0000}"/>
    <cellStyle name="Normal 4 4 6 2 2 4" xfId="1924" xr:uid="{00000000-0005-0000-0000-0000900A0000}"/>
    <cellStyle name="Normal 4 4 6 2 3" xfId="1507" xr:uid="{00000000-0005-0000-0000-0000910A0000}"/>
    <cellStyle name="Normal 4 4 6 2 4" xfId="2341" xr:uid="{00000000-0005-0000-0000-0000920A0000}"/>
    <cellStyle name="Normal 4 4 6 2 5" xfId="3173" xr:uid="{00000000-0005-0000-0000-0000930A0000}"/>
    <cellStyle name="Normal 4 4 6 2 6" xfId="1263" xr:uid="{00000000-0005-0000-0000-0000940A0000}"/>
    <cellStyle name="Normal 4 4 6 3" xfId="500" xr:uid="{00000000-0005-0000-0000-0000950A0000}"/>
    <cellStyle name="Normal 4 4 6 3 2" xfId="959" xr:uid="{00000000-0005-0000-0000-0000960A0000}"/>
    <cellStyle name="Normal 4 4 6 3 2 2" xfId="2899" xr:uid="{00000000-0005-0000-0000-0000970A0000}"/>
    <cellStyle name="Normal 4 4 6 3 2 3" xfId="3731" xr:uid="{00000000-0005-0000-0000-0000980A0000}"/>
    <cellStyle name="Normal 4 4 6 3 2 4" xfId="2066" xr:uid="{00000000-0005-0000-0000-0000990A0000}"/>
    <cellStyle name="Normal 4 4 6 3 3" xfId="2483" xr:uid="{00000000-0005-0000-0000-00009A0A0000}"/>
    <cellStyle name="Normal 4 4 6 3 4" xfId="3315" xr:uid="{00000000-0005-0000-0000-00009B0A0000}"/>
    <cellStyle name="Normal 4 4 6 3 5" xfId="1649" xr:uid="{00000000-0005-0000-0000-00009C0A0000}"/>
    <cellStyle name="Normal 4 4 6 4" xfId="680" xr:uid="{00000000-0005-0000-0000-00009D0A0000}"/>
    <cellStyle name="Normal 4 4 6 4 2" xfId="2620" xr:uid="{00000000-0005-0000-0000-00009E0A0000}"/>
    <cellStyle name="Normal 4 4 6 4 3" xfId="3452" xr:uid="{00000000-0005-0000-0000-00009F0A0000}"/>
    <cellStyle name="Normal 4 4 6 4 4" xfId="1787" xr:uid="{00000000-0005-0000-0000-0000A00A0000}"/>
    <cellStyle name="Normal 4 4 6 5" xfId="1370" xr:uid="{00000000-0005-0000-0000-0000A10A0000}"/>
    <cellStyle name="Normal 4 4 6 6" xfId="2204" xr:uid="{00000000-0005-0000-0000-0000A20A0000}"/>
    <cellStyle name="Normal 4 4 6 7" xfId="3036" xr:uid="{00000000-0005-0000-0000-0000A30A0000}"/>
    <cellStyle name="Normal 4 4 6 8" xfId="1103" xr:uid="{00000000-0005-0000-0000-0000A40A0000}"/>
    <cellStyle name="Normal 4 4 7" xfId="297" xr:uid="{00000000-0005-0000-0000-0000A50A0000}"/>
    <cellStyle name="Normal 4 4 7 2" xfId="756" xr:uid="{00000000-0005-0000-0000-0000A60A0000}"/>
    <cellStyle name="Normal 4 4 7 2 2" xfId="2696" xr:uid="{00000000-0005-0000-0000-0000A70A0000}"/>
    <cellStyle name="Normal 4 4 7 2 3" xfId="3528" xr:uid="{00000000-0005-0000-0000-0000A80A0000}"/>
    <cellStyle name="Normal 4 4 7 2 4" xfId="1863" xr:uid="{00000000-0005-0000-0000-0000A90A0000}"/>
    <cellStyle name="Normal 4 4 7 3" xfId="1446" xr:uid="{00000000-0005-0000-0000-0000AA0A0000}"/>
    <cellStyle name="Normal 4 4 7 4" xfId="2280" xr:uid="{00000000-0005-0000-0000-0000AB0A0000}"/>
    <cellStyle name="Normal 4 4 7 5" xfId="3112" xr:uid="{00000000-0005-0000-0000-0000AC0A0000}"/>
    <cellStyle name="Normal 4 4 7 6" xfId="1252" xr:uid="{00000000-0005-0000-0000-0000AD0A0000}"/>
    <cellStyle name="Normal 4 4 8" xfId="429" xr:uid="{00000000-0005-0000-0000-0000AE0A0000}"/>
    <cellStyle name="Normal 4 4 8 2" xfId="888" xr:uid="{00000000-0005-0000-0000-0000AF0A0000}"/>
    <cellStyle name="Normal 4 4 8 2 2" xfId="2828" xr:uid="{00000000-0005-0000-0000-0000B00A0000}"/>
    <cellStyle name="Normal 4 4 8 2 3" xfId="3660" xr:uid="{00000000-0005-0000-0000-0000B10A0000}"/>
    <cellStyle name="Normal 4 4 8 2 4" xfId="1995" xr:uid="{00000000-0005-0000-0000-0000B20A0000}"/>
    <cellStyle name="Normal 4 4 8 3" xfId="2412" xr:uid="{00000000-0005-0000-0000-0000B30A0000}"/>
    <cellStyle name="Normal 4 4 8 4" xfId="3244" xr:uid="{00000000-0005-0000-0000-0000B40A0000}"/>
    <cellStyle name="Normal 4 4 8 5" xfId="1578" xr:uid="{00000000-0005-0000-0000-0000B50A0000}"/>
    <cellStyle name="Normal 4 4 9" xfId="628" xr:uid="{00000000-0005-0000-0000-0000B60A0000}"/>
    <cellStyle name="Normal 4 4 9 2" xfId="2571" xr:uid="{00000000-0005-0000-0000-0000B70A0000}"/>
    <cellStyle name="Normal 4 4 9 3" xfId="3403" xr:uid="{00000000-0005-0000-0000-0000B80A0000}"/>
    <cellStyle name="Normal 4 4 9 4" xfId="1738" xr:uid="{00000000-0005-0000-0000-0000B90A0000}"/>
    <cellStyle name="Normal 4 5" xfId="154" xr:uid="{00000000-0005-0000-0000-0000BA0A0000}"/>
    <cellStyle name="Normal 4 5 10" xfId="1061" xr:uid="{00000000-0005-0000-0000-0000BB0A0000}"/>
    <cellStyle name="Normal 4 5 2" xfId="196" xr:uid="{00000000-0005-0000-0000-0000BC0A0000}"/>
    <cellStyle name="Normal 4 5 2 2" xfId="271" xr:uid="{00000000-0005-0000-0000-0000BD0A0000}"/>
    <cellStyle name="Normal 4 5 2 2 2" xfId="409" xr:uid="{00000000-0005-0000-0000-0000BE0A0000}"/>
    <cellStyle name="Normal 4 5 2 2 2 2" xfId="868" xr:uid="{00000000-0005-0000-0000-0000BF0A0000}"/>
    <cellStyle name="Normal 4 5 2 2 2 2 2" xfId="2808" xr:uid="{00000000-0005-0000-0000-0000C00A0000}"/>
    <cellStyle name="Normal 4 5 2 2 2 2 3" xfId="3640" xr:uid="{00000000-0005-0000-0000-0000C10A0000}"/>
    <cellStyle name="Normal 4 5 2 2 2 2 4" xfId="1975" xr:uid="{00000000-0005-0000-0000-0000C20A0000}"/>
    <cellStyle name="Normal 4 5 2 2 2 3" xfId="1558" xr:uid="{00000000-0005-0000-0000-0000C30A0000}"/>
    <cellStyle name="Normal 4 5 2 2 2 4" xfId="2392" xr:uid="{00000000-0005-0000-0000-0000C40A0000}"/>
    <cellStyle name="Normal 4 5 2 2 2 5" xfId="3224" xr:uid="{00000000-0005-0000-0000-0000C50A0000}"/>
    <cellStyle name="Normal 4 5 2 2 2 6" xfId="1266" xr:uid="{00000000-0005-0000-0000-0000C60A0000}"/>
    <cellStyle name="Normal 4 5 2 2 3" xfId="551" xr:uid="{00000000-0005-0000-0000-0000C70A0000}"/>
    <cellStyle name="Normal 4 5 2 2 3 2" xfId="1010" xr:uid="{00000000-0005-0000-0000-0000C80A0000}"/>
    <cellStyle name="Normal 4 5 2 2 3 2 2" xfId="2950" xr:uid="{00000000-0005-0000-0000-0000C90A0000}"/>
    <cellStyle name="Normal 4 5 2 2 3 2 3" xfId="3782" xr:uid="{00000000-0005-0000-0000-0000CA0A0000}"/>
    <cellStyle name="Normal 4 5 2 2 3 2 4" xfId="2117" xr:uid="{00000000-0005-0000-0000-0000CB0A0000}"/>
    <cellStyle name="Normal 4 5 2 2 3 3" xfId="2534" xr:uid="{00000000-0005-0000-0000-0000CC0A0000}"/>
    <cellStyle name="Normal 4 5 2 2 3 4" xfId="3366" xr:uid="{00000000-0005-0000-0000-0000CD0A0000}"/>
    <cellStyle name="Normal 4 5 2 2 3 5" xfId="1700" xr:uid="{00000000-0005-0000-0000-0000CE0A0000}"/>
    <cellStyle name="Normal 4 5 2 2 4" xfId="731" xr:uid="{00000000-0005-0000-0000-0000CF0A0000}"/>
    <cellStyle name="Normal 4 5 2 2 4 2" xfId="2671" xr:uid="{00000000-0005-0000-0000-0000D00A0000}"/>
    <cellStyle name="Normal 4 5 2 2 4 3" xfId="3503" xr:uid="{00000000-0005-0000-0000-0000D10A0000}"/>
    <cellStyle name="Normal 4 5 2 2 4 4" xfId="1838" xr:uid="{00000000-0005-0000-0000-0000D20A0000}"/>
    <cellStyle name="Normal 4 5 2 2 5" xfId="1421" xr:uid="{00000000-0005-0000-0000-0000D30A0000}"/>
    <cellStyle name="Normal 4 5 2 2 6" xfId="2255" xr:uid="{00000000-0005-0000-0000-0000D40A0000}"/>
    <cellStyle name="Normal 4 5 2 2 7" xfId="3087" xr:uid="{00000000-0005-0000-0000-0000D50A0000}"/>
    <cellStyle name="Normal 4 5 2 2 8" xfId="1154" xr:uid="{00000000-0005-0000-0000-0000D60A0000}"/>
    <cellStyle name="Normal 4 5 2 3" xfId="338" xr:uid="{00000000-0005-0000-0000-0000D70A0000}"/>
    <cellStyle name="Normal 4 5 2 3 2" xfId="797" xr:uid="{00000000-0005-0000-0000-0000D80A0000}"/>
    <cellStyle name="Normal 4 5 2 3 2 2" xfId="2737" xr:uid="{00000000-0005-0000-0000-0000D90A0000}"/>
    <cellStyle name="Normal 4 5 2 3 2 3" xfId="3569" xr:uid="{00000000-0005-0000-0000-0000DA0A0000}"/>
    <cellStyle name="Normal 4 5 2 3 2 4" xfId="1904" xr:uid="{00000000-0005-0000-0000-0000DB0A0000}"/>
    <cellStyle name="Normal 4 5 2 3 3" xfId="1487" xr:uid="{00000000-0005-0000-0000-0000DC0A0000}"/>
    <cellStyle name="Normal 4 5 2 3 4" xfId="2321" xr:uid="{00000000-0005-0000-0000-0000DD0A0000}"/>
    <cellStyle name="Normal 4 5 2 3 5" xfId="3153" xr:uid="{00000000-0005-0000-0000-0000DE0A0000}"/>
    <cellStyle name="Normal 4 5 2 3 6" xfId="1265" xr:uid="{00000000-0005-0000-0000-0000DF0A0000}"/>
    <cellStyle name="Normal 4 5 2 4" xfId="480" xr:uid="{00000000-0005-0000-0000-0000E00A0000}"/>
    <cellStyle name="Normal 4 5 2 4 2" xfId="939" xr:uid="{00000000-0005-0000-0000-0000E10A0000}"/>
    <cellStyle name="Normal 4 5 2 4 2 2" xfId="2879" xr:uid="{00000000-0005-0000-0000-0000E20A0000}"/>
    <cellStyle name="Normal 4 5 2 4 2 3" xfId="3711" xr:uid="{00000000-0005-0000-0000-0000E30A0000}"/>
    <cellStyle name="Normal 4 5 2 4 2 4" xfId="2046" xr:uid="{00000000-0005-0000-0000-0000E40A0000}"/>
    <cellStyle name="Normal 4 5 2 4 3" xfId="2463" xr:uid="{00000000-0005-0000-0000-0000E50A0000}"/>
    <cellStyle name="Normal 4 5 2 4 4" xfId="3295" xr:uid="{00000000-0005-0000-0000-0000E60A0000}"/>
    <cellStyle name="Normal 4 5 2 4 5" xfId="1629" xr:uid="{00000000-0005-0000-0000-0000E70A0000}"/>
    <cellStyle name="Normal 4 5 2 5" xfId="659" xr:uid="{00000000-0005-0000-0000-0000E80A0000}"/>
    <cellStyle name="Normal 4 5 2 5 2" xfId="2600" xr:uid="{00000000-0005-0000-0000-0000E90A0000}"/>
    <cellStyle name="Normal 4 5 2 5 3" xfId="3432" xr:uid="{00000000-0005-0000-0000-0000EA0A0000}"/>
    <cellStyle name="Normal 4 5 2 5 4" xfId="1767" xr:uid="{00000000-0005-0000-0000-0000EB0A0000}"/>
    <cellStyle name="Normal 4 5 2 6" xfId="1350" xr:uid="{00000000-0005-0000-0000-0000EC0A0000}"/>
    <cellStyle name="Normal 4 5 2 7" xfId="2184" xr:uid="{00000000-0005-0000-0000-0000ED0A0000}"/>
    <cellStyle name="Normal 4 5 2 8" xfId="3016" xr:uid="{00000000-0005-0000-0000-0000EE0A0000}"/>
    <cellStyle name="Normal 4 5 2 9" xfId="1083" xr:uid="{00000000-0005-0000-0000-0000EF0A0000}"/>
    <cellStyle name="Normal 4 5 3" xfId="249" xr:uid="{00000000-0005-0000-0000-0000F00A0000}"/>
    <cellStyle name="Normal 4 5 3 2" xfId="387" xr:uid="{00000000-0005-0000-0000-0000F10A0000}"/>
    <cellStyle name="Normal 4 5 3 2 2" xfId="846" xr:uid="{00000000-0005-0000-0000-0000F20A0000}"/>
    <cellStyle name="Normal 4 5 3 2 2 2" xfId="2786" xr:uid="{00000000-0005-0000-0000-0000F30A0000}"/>
    <cellStyle name="Normal 4 5 3 2 2 3" xfId="3618" xr:uid="{00000000-0005-0000-0000-0000F40A0000}"/>
    <cellStyle name="Normal 4 5 3 2 2 4" xfId="1953" xr:uid="{00000000-0005-0000-0000-0000F50A0000}"/>
    <cellStyle name="Normal 4 5 3 2 3" xfId="1536" xr:uid="{00000000-0005-0000-0000-0000F60A0000}"/>
    <cellStyle name="Normal 4 5 3 2 4" xfId="2370" xr:uid="{00000000-0005-0000-0000-0000F70A0000}"/>
    <cellStyle name="Normal 4 5 3 2 5" xfId="3202" xr:uid="{00000000-0005-0000-0000-0000F80A0000}"/>
    <cellStyle name="Normal 4 5 3 2 6" xfId="1267" xr:uid="{00000000-0005-0000-0000-0000F90A0000}"/>
    <cellStyle name="Normal 4 5 3 3" xfId="529" xr:uid="{00000000-0005-0000-0000-0000FA0A0000}"/>
    <cellStyle name="Normal 4 5 3 3 2" xfId="988" xr:uid="{00000000-0005-0000-0000-0000FB0A0000}"/>
    <cellStyle name="Normal 4 5 3 3 2 2" xfId="2928" xr:uid="{00000000-0005-0000-0000-0000FC0A0000}"/>
    <cellStyle name="Normal 4 5 3 3 2 3" xfId="3760" xr:uid="{00000000-0005-0000-0000-0000FD0A0000}"/>
    <cellStyle name="Normal 4 5 3 3 2 4" xfId="2095" xr:uid="{00000000-0005-0000-0000-0000FE0A0000}"/>
    <cellStyle name="Normal 4 5 3 3 3" xfId="2512" xr:uid="{00000000-0005-0000-0000-0000FF0A0000}"/>
    <cellStyle name="Normal 4 5 3 3 4" xfId="3344" xr:uid="{00000000-0005-0000-0000-0000000B0000}"/>
    <cellStyle name="Normal 4 5 3 3 5" xfId="1678" xr:uid="{00000000-0005-0000-0000-0000010B0000}"/>
    <cellStyle name="Normal 4 5 3 4" xfId="709" xr:uid="{00000000-0005-0000-0000-0000020B0000}"/>
    <cellStyle name="Normal 4 5 3 4 2" xfId="2649" xr:uid="{00000000-0005-0000-0000-0000030B0000}"/>
    <cellStyle name="Normal 4 5 3 4 3" xfId="3481" xr:uid="{00000000-0005-0000-0000-0000040B0000}"/>
    <cellStyle name="Normal 4 5 3 4 4" xfId="1816" xr:uid="{00000000-0005-0000-0000-0000050B0000}"/>
    <cellStyle name="Normal 4 5 3 5" xfId="1399" xr:uid="{00000000-0005-0000-0000-0000060B0000}"/>
    <cellStyle name="Normal 4 5 3 6" xfId="2233" xr:uid="{00000000-0005-0000-0000-0000070B0000}"/>
    <cellStyle name="Normal 4 5 3 7" xfId="3065" xr:uid="{00000000-0005-0000-0000-0000080B0000}"/>
    <cellStyle name="Normal 4 5 3 8" xfId="1132" xr:uid="{00000000-0005-0000-0000-0000090B0000}"/>
    <cellStyle name="Normal 4 5 4" xfId="304" xr:uid="{00000000-0005-0000-0000-00000A0B0000}"/>
    <cellStyle name="Normal 4 5 4 2" xfId="763" xr:uid="{00000000-0005-0000-0000-00000B0B0000}"/>
    <cellStyle name="Normal 4 5 4 2 2" xfId="2703" xr:uid="{00000000-0005-0000-0000-00000C0B0000}"/>
    <cellStyle name="Normal 4 5 4 2 3" xfId="3535" xr:uid="{00000000-0005-0000-0000-00000D0B0000}"/>
    <cellStyle name="Normal 4 5 4 2 4" xfId="1870" xr:uid="{00000000-0005-0000-0000-00000E0B0000}"/>
    <cellStyle name="Normal 4 5 4 3" xfId="1453" xr:uid="{00000000-0005-0000-0000-00000F0B0000}"/>
    <cellStyle name="Normal 4 5 4 4" xfId="2287" xr:uid="{00000000-0005-0000-0000-0000100B0000}"/>
    <cellStyle name="Normal 4 5 4 5" xfId="3119" xr:uid="{00000000-0005-0000-0000-0000110B0000}"/>
    <cellStyle name="Normal 4 5 4 6" xfId="1264" xr:uid="{00000000-0005-0000-0000-0000120B0000}"/>
    <cellStyle name="Normal 4 5 5" xfId="458" xr:uid="{00000000-0005-0000-0000-0000130B0000}"/>
    <cellStyle name="Normal 4 5 5 2" xfId="917" xr:uid="{00000000-0005-0000-0000-0000140B0000}"/>
    <cellStyle name="Normal 4 5 5 2 2" xfId="2857" xr:uid="{00000000-0005-0000-0000-0000150B0000}"/>
    <cellStyle name="Normal 4 5 5 2 3" xfId="3689" xr:uid="{00000000-0005-0000-0000-0000160B0000}"/>
    <cellStyle name="Normal 4 5 5 2 4" xfId="2024" xr:uid="{00000000-0005-0000-0000-0000170B0000}"/>
    <cellStyle name="Normal 4 5 5 3" xfId="2441" xr:uid="{00000000-0005-0000-0000-0000180B0000}"/>
    <cellStyle name="Normal 4 5 5 4" xfId="3273" xr:uid="{00000000-0005-0000-0000-0000190B0000}"/>
    <cellStyle name="Normal 4 5 5 5" xfId="1607" xr:uid="{00000000-0005-0000-0000-00001A0B0000}"/>
    <cellStyle name="Normal 4 5 6" xfId="637" xr:uid="{00000000-0005-0000-0000-00001B0B0000}"/>
    <cellStyle name="Normal 4 5 6 2" xfId="2578" xr:uid="{00000000-0005-0000-0000-00001C0B0000}"/>
    <cellStyle name="Normal 4 5 6 3" xfId="3410" xr:uid="{00000000-0005-0000-0000-00001D0B0000}"/>
    <cellStyle name="Normal 4 5 6 4" xfId="1745" xr:uid="{00000000-0005-0000-0000-00001E0B0000}"/>
    <cellStyle name="Normal 4 5 7" xfId="1316" xr:uid="{00000000-0005-0000-0000-00001F0B0000}"/>
    <cellStyle name="Normal 4 5 8" xfId="2150" xr:uid="{00000000-0005-0000-0000-0000200B0000}"/>
    <cellStyle name="Normal 4 5 9" xfId="2982" xr:uid="{00000000-0005-0000-0000-0000210B0000}"/>
    <cellStyle name="Normal 4 6" xfId="100" xr:uid="{00000000-0005-0000-0000-0000220B0000}"/>
    <cellStyle name="Normal 4 6 10" xfId="1059" xr:uid="{00000000-0005-0000-0000-0000230B0000}"/>
    <cellStyle name="Normal 4 6 2" xfId="208" xr:uid="{00000000-0005-0000-0000-0000240B0000}"/>
    <cellStyle name="Normal 4 6 2 2" xfId="281" xr:uid="{00000000-0005-0000-0000-0000250B0000}"/>
    <cellStyle name="Normal 4 6 2 2 2" xfId="419" xr:uid="{00000000-0005-0000-0000-0000260B0000}"/>
    <cellStyle name="Normal 4 6 2 2 2 2" xfId="878" xr:uid="{00000000-0005-0000-0000-0000270B0000}"/>
    <cellStyle name="Normal 4 6 2 2 2 2 2" xfId="2818" xr:uid="{00000000-0005-0000-0000-0000280B0000}"/>
    <cellStyle name="Normal 4 6 2 2 2 2 3" xfId="3650" xr:uid="{00000000-0005-0000-0000-0000290B0000}"/>
    <cellStyle name="Normal 4 6 2 2 2 2 4" xfId="1985" xr:uid="{00000000-0005-0000-0000-00002A0B0000}"/>
    <cellStyle name="Normal 4 6 2 2 2 3" xfId="1568" xr:uid="{00000000-0005-0000-0000-00002B0B0000}"/>
    <cellStyle name="Normal 4 6 2 2 2 4" xfId="2402" xr:uid="{00000000-0005-0000-0000-00002C0B0000}"/>
    <cellStyle name="Normal 4 6 2 2 2 5" xfId="3234" xr:uid="{00000000-0005-0000-0000-00002D0B0000}"/>
    <cellStyle name="Normal 4 6 2 2 2 6" xfId="1270" xr:uid="{00000000-0005-0000-0000-00002E0B0000}"/>
    <cellStyle name="Normal 4 6 2 2 3" xfId="561" xr:uid="{00000000-0005-0000-0000-00002F0B0000}"/>
    <cellStyle name="Normal 4 6 2 2 3 2" xfId="1020" xr:uid="{00000000-0005-0000-0000-0000300B0000}"/>
    <cellStyle name="Normal 4 6 2 2 3 2 2" xfId="2960" xr:uid="{00000000-0005-0000-0000-0000310B0000}"/>
    <cellStyle name="Normal 4 6 2 2 3 2 3" xfId="3792" xr:uid="{00000000-0005-0000-0000-0000320B0000}"/>
    <cellStyle name="Normal 4 6 2 2 3 2 4" xfId="2127" xr:uid="{00000000-0005-0000-0000-0000330B0000}"/>
    <cellStyle name="Normal 4 6 2 2 3 3" xfId="2544" xr:uid="{00000000-0005-0000-0000-0000340B0000}"/>
    <cellStyle name="Normal 4 6 2 2 3 4" xfId="3376" xr:uid="{00000000-0005-0000-0000-0000350B0000}"/>
    <cellStyle name="Normal 4 6 2 2 3 5" xfId="1710" xr:uid="{00000000-0005-0000-0000-0000360B0000}"/>
    <cellStyle name="Normal 4 6 2 2 4" xfId="741" xr:uid="{00000000-0005-0000-0000-0000370B0000}"/>
    <cellStyle name="Normal 4 6 2 2 4 2" xfId="2681" xr:uid="{00000000-0005-0000-0000-0000380B0000}"/>
    <cellStyle name="Normal 4 6 2 2 4 3" xfId="3513" xr:uid="{00000000-0005-0000-0000-0000390B0000}"/>
    <cellStyle name="Normal 4 6 2 2 4 4" xfId="1848" xr:uid="{00000000-0005-0000-0000-00003A0B0000}"/>
    <cellStyle name="Normal 4 6 2 2 5" xfId="1431" xr:uid="{00000000-0005-0000-0000-00003B0B0000}"/>
    <cellStyle name="Normal 4 6 2 2 6" xfId="2265" xr:uid="{00000000-0005-0000-0000-00003C0B0000}"/>
    <cellStyle name="Normal 4 6 2 2 7" xfId="3097" xr:uid="{00000000-0005-0000-0000-00003D0B0000}"/>
    <cellStyle name="Normal 4 6 2 2 8" xfId="1164" xr:uid="{00000000-0005-0000-0000-00003E0B0000}"/>
    <cellStyle name="Normal 4 6 2 3" xfId="348" xr:uid="{00000000-0005-0000-0000-00003F0B0000}"/>
    <cellStyle name="Normal 4 6 2 3 2" xfId="807" xr:uid="{00000000-0005-0000-0000-0000400B0000}"/>
    <cellStyle name="Normal 4 6 2 3 2 2" xfId="2747" xr:uid="{00000000-0005-0000-0000-0000410B0000}"/>
    <cellStyle name="Normal 4 6 2 3 2 3" xfId="3579" xr:uid="{00000000-0005-0000-0000-0000420B0000}"/>
    <cellStyle name="Normal 4 6 2 3 2 4" xfId="1914" xr:uid="{00000000-0005-0000-0000-0000430B0000}"/>
    <cellStyle name="Normal 4 6 2 3 3" xfId="1497" xr:uid="{00000000-0005-0000-0000-0000440B0000}"/>
    <cellStyle name="Normal 4 6 2 3 4" xfId="2331" xr:uid="{00000000-0005-0000-0000-0000450B0000}"/>
    <cellStyle name="Normal 4 6 2 3 5" xfId="3163" xr:uid="{00000000-0005-0000-0000-0000460B0000}"/>
    <cellStyle name="Normal 4 6 2 3 6" xfId="1269" xr:uid="{00000000-0005-0000-0000-0000470B0000}"/>
    <cellStyle name="Normal 4 6 2 4" xfId="490" xr:uid="{00000000-0005-0000-0000-0000480B0000}"/>
    <cellStyle name="Normal 4 6 2 4 2" xfId="949" xr:uid="{00000000-0005-0000-0000-0000490B0000}"/>
    <cellStyle name="Normal 4 6 2 4 2 2" xfId="2889" xr:uid="{00000000-0005-0000-0000-00004A0B0000}"/>
    <cellStyle name="Normal 4 6 2 4 2 3" xfId="3721" xr:uid="{00000000-0005-0000-0000-00004B0B0000}"/>
    <cellStyle name="Normal 4 6 2 4 2 4" xfId="2056" xr:uid="{00000000-0005-0000-0000-00004C0B0000}"/>
    <cellStyle name="Normal 4 6 2 4 3" xfId="2473" xr:uid="{00000000-0005-0000-0000-00004D0B0000}"/>
    <cellStyle name="Normal 4 6 2 4 4" xfId="3305" xr:uid="{00000000-0005-0000-0000-00004E0B0000}"/>
    <cellStyle name="Normal 4 6 2 4 5" xfId="1639" xr:uid="{00000000-0005-0000-0000-00004F0B0000}"/>
    <cellStyle name="Normal 4 6 2 5" xfId="669" xr:uid="{00000000-0005-0000-0000-0000500B0000}"/>
    <cellStyle name="Normal 4 6 2 5 2" xfId="2610" xr:uid="{00000000-0005-0000-0000-0000510B0000}"/>
    <cellStyle name="Normal 4 6 2 5 3" xfId="3442" xr:uid="{00000000-0005-0000-0000-0000520B0000}"/>
    <cellStyle name="Normal 4 6 2 5 4" xfId="1777" xr:uid="{00000000-0005-0000-0000-0000530B0000}"/>
    <cellStyle name="Normal 4 6 2 6" xfId="1360" xr:uid="{00000000-0005-0000-0000-0000540B0000}"/>
    <cellStyle name="Normal 4 6 2 7" xfId="2194" xr:uid="{00000000-0005-0000-0000-0000550B0000}"/>
    <cellStyle name="Normal 4 6 2 8" xfId="3026" xr:uid="{00000000-0005-0000-0000-0000560B0000}"/>
    <cellStyle name="Normal 4 6 2 9" xfId="1093" xr:uid="{00000000-0005-0000-0000-0000570B0000}"/>
    <cellStyle name="Normal 4 6 3" xfId="247" xr:uid="{00000000-0005-0000-0000-0000580B0000}"/>
    <cellStyle name="Normal 4 6 3 2" xfId="385" xr:uid="{00000000-0005-0000-0000-0000590B0000}"/>
    <cellStyle name="Normal 4 6 3 2 2" xfId="844" xr:uid="{00000000-0005-0000-0000-00005A0B0000}"/>
    <cellStyle name="Normal 4 6 3 2 2 2" xfId="2784" xr:uid="{00000000-0005-0000-0000-00005B0B0000}"/>
    <cellStyle name="Normal 4 6 3 2 2 3" xfId="3616" xr:uid="{00000000-0005-0000-0000-00005C0B0000}"/>
    <cellStyle name="Normal 4 6 3 2 2 4" xfId="1951" xr:uid="{00000000-0005-0000-0000-00005D0B0000}"/>
    <cellStyle name="Normal 4 6 3 2 3" xfId="1534" xr:uid="{00000000-0005-0000-0000-00005E0B0000}"/>
    <cellStyle name="Normal 4 6 3 2 4" xfId="2368" xr:uid="{00000000-0005-0000-0000-00005F0B0000}"/>
    <cellStyle name="Normal 4 6 3 2 5" xfId="3200" xr:uid="{00000000-0005-0000-0000-0000600B0000}"/>
    <cellStyle name="Normal 4 6 3 2 6" xfId="1271" xr:uid="{00000000-0005-0000-0000-0000610B0000}"/>
    <cellStyle name="Normal 4 6 3 3" xfId="527" xr:uid="{00000000-0005-0000-0000-0000620B0000}"/>
    <cellStyle name="Normal 4 6 3 3 2" xfId="986" xr:uid="{00000000-0005-0000-0000-0000630B0000}"/>
    <cellStyle name="Normal 4 6 3 3 2 2" xfId="2926" xr:uid="{00000000-0005-0000-0000-0000640B0000}"/>
    <cellStyle name="Normal 4 6 3 3 2 3" xfId="3758" xr:uid="{00000000-0005-0000-0000-0000650B0000}"/>
    <cellStyle name="Normal 4 6 3 3 2 4" xfId="2093" xr:uid="{00000000-0005-0000-0000-0000660B0000}"/>
    <cellStyle name="Normal 4 6 3 3 3" xfId="2510" xr:uid="{00000000-0005-0000-0000-0000670B0000}"/>
    <cellStyle name="Normal 4 6 3 3 4" xfId="3342" xr:uid="{00000000-0005-0000-0000-0000680B0000}"/>
    <cellStyle name="Normal 4 6 3 3 5" xfId="1676" xr:uid="{00000000-0005-0000-0000-0000690B0000}"/>
    <cellStyle name="Normal 4 6 3 4" xfId="707" xr:uid="{00000000-0005-0000-0000-00006A0B0000}"/>
    <cellStyle name="Normal 4 6 3 4 2" xfId="2647" xr:uid="{00000000-0005-0000-0000-00006B0B0000}"/>
    <cellStyle name="Normal 4 6 3 4 3" xfId="3479" xr:uid="{00000000-0005-0000-0000-00006C0B0000}"/>
    <cellStyle name="Normal 4 6 3 4 4" xfId="1814" xr:uid="{00000000-0005-0000-0000-00006D0B0000}"/>
    <cellStyle name="Normal 4 6 3 5" xfId="1397" xr:uid="{00000000-0005-0000-0000-00006E0B0000}"/>
    <cellStyle name="Normal 4 6 3 6" xfId="2231" xr:uid="{00000000-0005-0000-0000-00006F0B0000}"/>
    <cellStyle name="Normal 4 6 3 7" xfId="3063" xr:uid="{00000000-0005-0000-0000-0000700B0000}"/>
    <cellStyle name="Normal 4 6 3 8" xfId="1130" xr:uid="{00000000-0005-0000-0000-0000710B0000}"/>
    <cellStyle name="Normal 4 6 4" xfId="302" xr:uid="{00000000-0005-0000-0000-0000720B0000}"/>
    <cellStyle name="Normal 4 6 4 2" xfId="761" xr:uid="{00000000-0005-0000-0000-0000730B0000}"/>
    <cellStyle name="Normal 4 6 4 2 2" xfId="2701" xr:uid="{00000000-0005-0000-0000-0000740B0000}"/>
    <cellStyle name="Normal 4 6 4 2 3" xfId="3533" xr:uid="{00000000-0005-0000-0000-0000750B0000}"/>
    <cellStyle name="Normal 4 6 4 2 4" xfId="1868" xr:uid="{00000000-0005-0000-0000-0000760B0000}"/>
    <cellStyle name="Normal 4 6 4 3" xfId="1451" xr:uid="{00000000-0005-0000-0000-0000770B0000}"/>
    <cellStyle name="Normal 4 6 4 4" xfId="2285" xr:uid="{00000000-0005-0000-0000-0000780B0000}"/>
    <cellStyle name="Normal 4 6 4 5" xfId="3117" xr:uid="{00000000-0005-0000-0000-0000790B0000}"/>
    <cellStyle name="Normal 4 6 4 6" xfId="1268" xr:uid="{00000000-0005-0000-0000-00007A0B0000}"/>
    <cellStyle name="Normal 4 6 5" xfId="456" xr:uid="{00000000-0005-0000-0000-00007B0B0000}"/>
    <cellStyle name="Normal 4 6 5 2" xfId="915" xr:uid="{00000000-0005-0000-0000-00007C0B0000}"/>
    <cellStyle name="Normal 4 6 5 2 2" xfId="2855" xr:uid="{00000000-0005-0000-0000-00007D0B0000}"/>
    <cellStyle name="Normal 4 6 5 2 3" xfId="3687" xr:uid="{00000000-0005-0000-0000-00007E0B0000}"/>
    <cellStyle name="Normal 4 6 5 2 4" xfId="2022" xr:uid="{00000000-0005-0000-0000-00007F0B0000}"/>
    <cellStyle name="Normal 4 6 5 3" xfId="2439" xr:uid="{00000000-0005-0000-0000-0000800B0000}"/>
    <cellStyle name="Normal 4 6 5 4" xfId="3271" xr:uid="{00000000-0005-0000-0000-0000810B0000}"/>
    <cellStyle name="Normal 4 6 5 5" xfId="1605" xr:uid="{00000000-0005-0000-0000-0000820B0000}"/>
    <cellStyle name="Normal 4 6 6" xfId="634" xr:uid="{00000000-0005-0000-0000-0000830B0000}"/>
    <cellStyle name="Normal 4 6 6 2" xfId="2576" xr:uid="{00000000-0005-0000-0000-0000840B0000}"/>
    <cellStyle name="Normal 4 6 6 3" xfId="3408" xr:uid="{00000000-0005-0000-0000-0000850B0000}"/>
    <cellStyle name="Normal 4 6 6 4" xfId="1743" xr:uid="{00000000-0005-0000-0000-0000860B0000}"/>
    <cellStyle name="Normal 4 6 7" xfId="1314" xr:uid="{00000000-0005-0000-0000-0000870B0000}"/>
    <cellStyle name="Normal 4 6 8" xfId="2148" xr:uid="{00000000-0005-0000-0000-0000880B0000}"/>
    <cellStyle name="Normal 4 6 9" xfId="2980" xr:uid="{00000000-0005-0000-0000-0000890B0000}"/>
    <cellStyle name="Normal 4 7" xfId="177" xr:uid="{00000000-0005-0000-0000-00008A0B0000}"/>
    <cellStyle name="Normal 4 7 2" xfId="268" xr:uid="{00000000-0005-0000-0000-00008B0B0000}"/>
    <cellStyle name="Normal 4 7 2 2" xfId="406" xr:uid="{00000000-0005-0000-0000-00008C0B0000}"/>
    <cellStyle name="Normal 4 7 2 2 2" xfId="865" xr:uid="{00000000-0005-0000-0000-00008D0B0000}"/>
    <cellStyle name="Normal 4 7 2 2 2 2" xfId="2805" xr:uid="{00000000-0005-0000-0000-00008E0B0000}"/>
    <cellStyle name="Normal 4 7 2 2 2 3" xfId="3637" xr:uid="{00000000-0005-0000-0000-00008F0B0000}"/>
    <cellStyle name="Normal 4 7 2 2 2 4" xfId="1972" xr:uid="{00000000-0005-0000-0000-0000900B0000}"/>
    <cellStyle name="Normal 4 7 2 2 3" xfId="1555" xr:uid="{00000000-0005-0000-0000-0000910B0000}"/>
    <cellStyle name="Normal 4 7 2 2 4" xfId="2389" xr:uid="{00000000-0005-0000-0000-0000920B0000}"/>
    <cellStyle name="Normal 4 7 2 2 5" xfId="3221" xr:uid="{00000000-0005-0000-0000-0000930B0000}"/>
    <cellStyle name="Normal 4 7 2 2 6" xfId="1273" xr:uid="{00000000-0005-0000-0000-0000940B0000}"/>
    <cellStyle name="Normal 4 7 2 3" xfId="548" xr:uid="{00000000-0005-0000-0000-0000950B0000}"/>
    <cellStyle name="Normal 4 7 2 3 2" xfId="1007" xr:uid="{00000000-0005-0000-0000-0000960B0000}"/>
    <cellStyle name="Normal 4 7 2 3 2 2" xfId="2947" xr:uid="{00000000-0005-0000-0000-0000970B0000}"/>
    <cellStyle name="Normal 4 7 2 3 2 3" xfId="3779" xr:uid="{00000000-0005-0000-0000-0000980B0000}"/>
    <cellStyle name="Normal 4 7 2 3 2 4" xfId="2114" xr:uid="{00000000-0005-0000-0000-0000990B0000}"/>
    <cellStyle name="Normal 4 7 2 3 3" xfId="2531" xr:uid="{00000000-0005-0000-0000-00009A0B0000}"/>
    <cellStyle name="Normal 4 7 2 3 4" xfId="3363" xr:uid="{00000000-0005-0000-0000-00009B0B0000}"/>
    <cellStyle name="Normal 4 7 2 3 5" xfId="1697" xr:uid="{00000000-0005-0000-0000-00009C0B0000}"/>
    <cellStyle name="Normal 4 7 2 4" xfId="728" xr:uid="{00000000-0005-0000-0000-00009D0B0000}"/>
    <cellStyle name="Normal 4 7 2 4 2" xfId="2668" xr:uid="{00000000-0005-0000-0000-00009E0B0000}"/>
    <cellStyle name="Normal 4 7 2 4 3" xfId="3500" xr:uid="{00000000-0005-0000-0000-00009F0B0000}"/>
    <cellStyle name="Normal 4 7 2 4 4" xfId="1835" xr:uid="{00000000-0005-0000-0000-0000A00B0000}"/>
    <cellStyle name="Normal 4 7 2 5" xfId="1418" xr:uid="{00000000-0005-0000-0000-0000A10B0000}"/>
    <cellStyle name="Normal 4 7 2 6" xfId="2252" xr:uid="{00000000-0005-0000-0000-0000A20B0000}"/>
    <cellStyle name="Normal 4 7 2 7" xfId="3084" xr:uid="{00000000-0005-0000-0000-0000A30B0000}"/>
    <cellStyle name="Normal 4 7 2 8" xfId="1151" xr:uid="{00000000-0005-0000-0000-0000A40B0000}"/>
    <cellStyle name="Normal 4 7 3" xfId="335" xr:uid="{00000000-0005-0000-0000-0000A50B0000}"/>
    <cellStyle name="Normal 4 7 3 2" xfId="794" xr:uid="{00000000-0005-0000-0000-0000A60B0000}"/>
    <cellStyle name="Normal 4 7 3 2 2" xfId="2734" xr:uid="{00000000-0005-0000-0000-0000A70B0000}"/>
    <cellStyle name="Normal 4 7 3 2 3" xfId="3566" xr:uid="{00000000-0005-0000-0000-0000A80B0000}"/>
    <cellStyle name="Normal 4 7 3 2 4" xfId="1901" xr:uid="{00000000-0005-0000-0000-0000A90B0000}"/>
    <cellStyle name="Normal 4 7 3 3" xfId="1484" xr:uid="{00000000-0005-0000-0000-0000AA0B0000}"/>
    <cellStyle name="Normal 4 7 3 4" xfId="2318" xr:uid="{00000000-0005-0000-0000-0000AB0B0000}"/>
    <cellStyle name="Normal 4 7 3 5" xfId="3150" xr:uid="{00000000-0005-0000-0000-0000AC0B0000}"/>
    <cellStyle name="Normal 4 7 3 6" xfId="1272" xr:uid="{00000000-0005-0000-0000-0000AD0B0000}"/>
    <cellStyle name="Normal 4 7 4" xfId="477" xr:uid="{00000000-0005-0000-0000-0000AE0B0000}"/>
    <cellStyle name="Normal 4 7 4 2" xfId="936" xr:uid="{00000000-0005-0000-0000-0000AF0B0000}"/>
    <cellStyle name="Normal 4 7 4 2 2" xfId="2876" xr:uid="{00000000-0005-0000-0000-0000B00B0000}"/>
    <cellStyle name="Normal 4 7 4 2 3" xfId="3708" xr:uid="{00000000-0005-0000-0000-0000B10B0000}"/>
    <cellStyle name="Normal 4 7 4 2 4" xfId="2043" xr:uid="{00000000-0005-0000-0000-0000B20B0000}"/>
    <cellStyle name="Normal 4 7 4 3" xfId="2460" xr:uid="{00000000-0005-0000-0000-0000B30B0000}"/>
    <cellStyle name="Normal 4 7 4 4" xfId="3292" xr:uid="{00000000-0005-0000-0000-0000B40B0000}"/>
    <cellStyle name="Normal 4 7 4 5" xfId="1626" xr:uid="{00000000-0005-0000-0000-0000B50B0000}"/>
    <cellStyle name="Normal 4 7 5" xfId="656" xr:uid="{00000000-0005-0000-0000-0000B60B0000}"/>
    <cellStyle name="Normal 4 7 5 2" xfId="2597" xr:uid="{00000000-0005-0000-0000-0000B70B0000}"/>
    <cellStyle name="Normal 4 7 5 3" xfId="3429" xr:uid="{00000000-0005-0000-0000-0000B80B0000}"/>
    <cellStyle name="Normal 4 7 5 4" xfId="1764" xr:uid="{00000000-0005-0000-0000-0000B90B0000}"/>
    <cellStyle name="Normal 4 7 6" xfId="1347" xr:uid="{00000000-0005-0000-0000-0000BA0B0000}"/>
    <cellStyle name="Normal 4 7 7" xfId="2181" xr:uid="{00000000-0005-0000-0000-0000BB0B0000}"/>
    <cellStyle name="Normal 4 7 8" xfId="3013" xr:uid="{00000000-0005-0000-0000-0000BC0B0000}"/>
    <cellStyle name="Normal 4 7 9" xfId="1080" xr:uid="{00000000-0005-0000-0000-0000BD0B0000}"/>
    <cellStyle name="Normal 4 8" xfId="236" xr:uid="{00000000-0005-0000-0000-0000BE0B0000}"/>
    <cellStyle name="Normal 4 8 2" xfId="375" xr:uid="{00000000-0005-0000-0000-0000BF0B0000}"/>
    <cellStyle name="Normal 4 8 2 2" xfId="517" xr:uid="{00000000-0005-0000-0000-0000C00B0000}"/>
    <cellStyle name="Normal 4 8 2 2 2" xfId="976" xr:uid="{00000000-0005-0000-0000-0000C10B0000}"/>
    <cellStyle name="Normal 4 8 2 2 2 2" xfId="2916" xr:uid="{00000000-0005-0000-0000-0000C20B0000}"/>
    <cellStyle name="Normal 4 8 2 2 2 3" xfId="3748" xr:uid="{00000000-0005-0000-0000-0000C30B0000}"/>
    <cellStyle name="Normal 4 8 2 2 2 4" xfId="2083" xr:uid="{00000000-0005-0000-0000-0000C40B0000}"/>
    <cellStyle name="Normal 4 8 2 2 3" xfId="1666" xr:uid="{00000000-0005-0000-0000-0000C50B0000}"/>
    <cellStyle name="Normal 4 8 2 2 4" xfId="2500" xr:uid="{00000000-0005-0000-0000-0000C60B0000}"/>
    <cellStyle name="Normal 4 8 2 2 5" xfId="3332" xr:uid="{00000000-0005-0000-0000-0000C70B0000}"/>
    <cellStyle name="Normal 4 8 2 2 6" xfId="1275" xr:uid="{00000000-0005-0000-0000-0000C80B0000}"/>
    <cellStyle name="Normal 4 8 2 3" xfId="834" xr:uid="{00000000-0005-0000-0000-0000C90B0000}"/>
    <cellStyle name="Normal 4 8 2 3 2" xfId="2774" xr:uid="{00000000-0005-0000-0000-0000CA0B0000}"/>
    <cellStyle name="Normal 4 8 2 3 3" xfId="3606" xr:uid="{00000000-0005-0000-0000-0000CB0B0000}"/>
    <cellStyle name="Normal 4 8 2 3 4" xfId="1941" xr:uid="{00000000-0005-0000-0000-0000CC0B0000}"/>
    <cellStyle name="Normal 4 8 2 4" xfId="1524" xr:uid="{00000000-0005-0000-0000-0000CD0B0000}"/>
    <cellStyle name="Normal 4 8 2 5" xfId="2358" xr:uid="{00000000-0005-0000-0000-0000CE0B0000}"/>
    <cellStyle name="Normal 4 8 2 6" xfId="3190" xr:uid="{00000000-0005-0000-0000-0000CF0B0000}"/>
    <cellStyle name="Normal 4 8 2 7" xfId="1120" xr:uid="{00000000-0005-0000-0000-0000D00B0000}"/>
    <cellStyle name="Normal 4 8 3" xfId="446" xr:uid="{00000000-0005-0000-0000-0000D10B0000}"/>
    <cellStyle name="Normal 4 8 3 2" xfId="905" xr:uid="{00000000-0005-0000-0000-0000D20B0000}"/>
    <cellStyle name="Normal 4 8 3 2 2" xfId="2845" xr:uid="{00000000-0005-0000-0000-0000D30B0000}"/>
    <cellStyle name="Normal 4 8 3 2 3" xfId="3677" xr:uid="{00000000-0005-0000-0000-0000D40B0000}"/>
    <cellStyle name="Normal 4 8 3 2 4" xfId="2012" xr:uid="{00000000-0005-0000-0000-0000D50B0000}"/>
    <cellStyle name="Normal 4 8 3 3" xfId="1595" xr:uid="{00000000-0005-0000-0000-0000D60B0000}"/>
    <cellStyle name="Normal 4 8 3 4" xfId="2429" xr:uid="{00000000-0005-0000-0000-0000D70B0000}"/>
    <cellStyle name="Normal 4 8 3 5" xfId="3261" xr:uid="{00000000-0005-0000-0000-0000D80B0000}"/>
    <cellStyle name="Normal 4 8 3 6" xfId="1274" xr:uid="{00000000-0005-0000-0000-0000D90B0000}"/>
    <cellStyle name="Normal 4 8 4" xfId="697" xr:uid="{00000000-0005-0000-0000-0000DA0B0000}"/>
    <cellStyle name="Normal 4 8 4 2" xfId="2637" xr:uid="{00000000-0005-0000-0000-0000DB0B0000}"/>
    <cellStyle name="Normal 4 8 4 3" xfId="3469" xr:uid="{00000000-0005-0000-0000-0000DC0B0000}"/>
    <cellStyle name="Normal 4 8 4 4" xfId="1804" xr:uid="{00000000-0005-0000-0000-0000DD0B0000}"/>
    <cellStyle name="Normal 4 8 5" xfId="1387" xr:uid="{00000000-0005-0000-0000-0000DE0B0000}"/>
    <cellStyle name="Normal 4 8 6" xfId="2221" xr:uid="{00000000-0005-0000-0000-0000DF0B0000}"/>
    <cellStyle name="Normal 4 8 7" xfId="3053" xr:uid="{00000000-0005-0000-0000-0000E00B0000}"/>
    <cellStyle name="Normal 4 8 8" xfId="1049" xr:uid="{00000000-0005-0000-0000-0000E10B0000}"/>
    <cellStyle name="Normal 4 9" xfId="292" xr:uid="{00000000-0005-0000-0000-0000E20B0000}"/>
    <cellStyle name="Normal 4 9 2" xfId="751" xr:uid="{00000000-0005-0000-0000-0000E30B0000}"/>
    <cellStyle name="Normal 4 9 2 2" xfId="2691" xr:uid="{00000000-0005-0000-0000-0000E40B0000}"/>
    <cellStyle name="Normal 4 9 2 3" xfId="3523" xr:uid="{00000000-0005-0000-0000-0000E50B0000}"/>
    <cellStyle name="Normal 4 9 2 4" xfId="1858" xr:uid="{00000000-0005-0000-0000-0000E60B0000}"/>
    <cellStyle name="Normal 4 9 3" xfId="2275" xr:uid="{00000000-0005-0000-0000-0000E70B0000}"/>
    <cellStyle name="Normal 4 9 4" xfId="3107" xr:uid="{00000000-0005-0000-0000-0000E80B0000}"/>
    <cellStyle name="Normal 4 9 5" xfId="1441" xr:uid="{00000000-0005-0000-0000-0000E90B0000}"/>
    <cellStyle name="Normal 5" xfId="33" xr:uid="{00000000-0005-0000-0000-0000EA0B0000}"/>
    <cellStyle name="Normal 5 10" xfId="587" xr:uid="{00000000-0005-0000-0000-0000EB0B0000}"/>
    <cellStyle name="Normal 5 11" xfId="1306" xr:uid="{00000000-0005-0000-0000-0000EC0B0000}"/>
    <cellStyle name="Normal 5 12" xfId="2140" xr:uid="{00000000-0005-0000-0000-0000ED0B0000}"/>
    <cellStyle name="Normal 5 13" xfId="2972" xr:uid="{00000000-0005-0000-0000-0000EE0B0000}"/>
    <cellStyle name="Normal 5 2" xfId="48" xr:uid="{00000000-0005-0000-0000-0000EF0B0000}"/>
    <cellStyle name="Normal 5 2 10" xfId="1311" xr:uid="{00000000-0005-0000-0000-0000F00B0000}"/>
    <cellStyle name="Normal 5 2 11" xfId="2145" xr:uid="{00000000-0005-0000-0000-0000F10B0000}"/>
    <cellStyle name="Normal 5 2 12" xfId="2977" xr:uid="{00000000-0005-0000-0000-0000F20B0000}"/>
    <cellStyle name="Normal 5 2 13" xfId="1034" xr:uid="{00000000-0005-0000-0000-0000F30B0000}"/>
    <cellStyle name="Normal 5 2 2" xfId="162" xr:uid="{00000000-0005-0000-0000-0000F40B0000}"/>
    <cellStyle name="Normal 5 2 2 10" xfId="1068" xr:uid="{00000000-0005-0000-0000-0000F50B0000}"/>
    <cellStyle name="Normal 5 2 2 2" xfId="215" xr:uid="{00000000-0005-0000-0000-0000F60B0000}"/>
    <cellStyle name="Normal 5 2 2 2 2" xfId="288" xr:uid="{00000000-0005-0000-0000-0000F70B0000}"/>
    <cellStyle name="Normal 5 2 2 2 2 2" xfId="426" xr:uid="{00000000-0005-0000-0000-0000F80B0000}"/>
    <cellStyle name="Normal 5 2 2 2 2 2 2" xfId="885" xr:uid="{00000000-0005-0000-0000-0000F90B0000}"/>
    <cellStyle name="Normal 5 2 2 2 2 2 2 2" xfId="2825" xr:uid="{00000000-0005-0000-0000-0000FA0B0000}"/>
    <cellStyle name="Normal 5 2 2 2 2 2 2 3" xfId="3657" xr:uid="{00000000-0005-0000-0000-0000FB0B0000}"/>
    <cellStyle name="Normal 5 2 2 2 2 2 2 4" xfId="1992" xr:uid="{00000000-0005-0000-0000-0000FC0B0000}"/>
    <cellStyle name="Normal 5 2 2 2 2 2 3" xfId="1575" xr:uid="{00000000-0005-0000-0000-0000FD0B0000}"/>
    <cellStyle name="Normal 5 2 2 2 2 2 4" xfId="2409" xr:uid="{00000000-0005-0000-0000-0000FE0B0000}"/>
    <cellStyle name="Normal 5 2 2 2 2 2 5" xfId="3241" xr:uid="{00000000-0005-0000-0000-0000FF0B0000}"/>
    <cellStyle name="Normal 5 2 2 2 2 2 6" xfId="1279" xr:uid="{00000000-0005-0000-0000-0000000C0000}"/>
    <cellStyle name="Normal 5 2 2 2 2 3" xfId="568" xr:uid="{00000000-0005-0000-0000-0000010C0000}"/>
    <cellStyle name="Normal 5 2 2 2 2 3 2" xfId="1027" xr:uid="{00000000-0005-0000-0000-0000020C0000}"/>
    <cellStyle name="Normal 5 2 2 2 2 3 2 2" xfId="2967" xr:uid="{00000000-0005-0000-0000-0000030C0000}"/>
    <cellStyle name="Normal 5 2 2 2 2 3 2 3" xfId="3799" xr:uid="{00000000-0005-0000-0000-0000040C0000}"/>
    <cellStyle name="Normal 5 2 2 2 2 3 2 4" xfId="2134" xr:uid="{00000000-0005-0000-0000-0000050C0000}"/>
    <cellStyle name="Normal 5 2 2 2 2 3 3" xfId="2551" xr:uid="{00000000-0005-0000-0000-0000060C0000}"/>
    <cellStyle name="Normal 5 2 2 2 2 3 4" xfId="3383" xr:uid="{00000000-0005-0000-0000-0000070C0000}"/>
    <cellStyle name="Normal 5 2 2 2 2 3 5" xfId="1717" xr:uid="{00000000-0005-0000-0000-0000080C0000}"/>
    <cellStyle name="Normal 5 2 2 2 2 4" xfId="748" xr:uid="{00000000-0005-0000-0000-0000090C0000}"/>
    <cellStyle name="Normal 5 2 2 2 2 4 2" xfId="2688" xr:uid="{00000000-0005-0000-0000-00000A0C0000}"/>
    <cellStyle name="Normal 5 2 2 2 2 4 3" xfId="3520" xr:uid="{00000000-0005-0000-0000-00000B0C0000}"/>
    <cellStyle name="Normal 5 2 2 2 2 4 4" xfId="1855" xr:uid="{00000000-0005-0000-0000-00000C0C0000}"/>
    <cellStyle name="Normal 5 2 2 2 2 5" xfId="1438" xr:uid="{00000000-0005-0000-0000-00000D0C0000}"/>
    <cellStyle name="Normal 5 2 2 2 2 6" xfId="2272" xr:uid="{00000000-0005-0000-0000-00000E0C0000}"/>
    <cellStyle name="Normal 5 2 2 2 2 7" xfId="3104" xr:uid="{00000000-0005-0000-0000-00000F0C0000}"/>
    <cellStyle name="Normal 5 2 2 2 2 8" xfId="1171" xr:uid="{00000000-0005-0000-0000-0000100C0000}"/>
    <cellStyle name="Normal 5 2 2 2 3" xfId="355" xr:uid="{00000000-0005-0000-0000-0000110C0000}"/>
    <cellStyle name="Normal 5 2 2 2 3 2" xfId="814" xr:uid="{00000000-0005-0000-0000-0000120C0000}"/>
    <cellStyle name="Normal 5 2 2 2 3 2 2" xfId="2754" xr:uid="{00000000-0005-0000-0000-0000130C0000}"/>
    <cellStyle name="Normal 5 2 2 2 3 2 3" xfId="3586" xr:uid="{00000000-0005-0000-0000-0000140C0000}"/>
    <cellStyle name="Normal 5 2 2 2 3 2 4" xfId="1921" xr:uid="{00000000-0005-0000-0000-0000150C0000}"/>
    <cellStyle name="Normal 5 2 2 2 3 3" xfId="1504" xr:uid="{00000000-0005-0000-0000-0000160C0000}"/>
    <cellStyle name="Normal 5 2 2 2 3 4" xfId="2338" xr:uid="{00000000-0005-0000-0000-0000170C0000}"/>
    <cellStyle name="Normal 5 2 2 2 3 5" xfId="3170" xr:uid="{00000000-0005-0000-0000-0000180C0000}"/>
    <cellStyle name="Normal 5 2 2 2 3 6" xfId="1278" xr:uid="{00000000-0005-0000-0000-0000190C0000}"/>
    <cellStyle name="Normal 5 2 2 2 4" xfId="497" xr:uid="{00000000-0005-0000-0000-00001A0C0000}"/>
    <cellStyle name="Normal 5 2 2 2 4 2" xfId="956" xr:uid="{00000000-0005-0000-0000-00001B0C0000}"/>
    <cellStyle name="Normal 5 2 2 2 4 2 2" xfId="2896" xr:uid="{00000000-0005-0000-0000-00001C0C0000}"/>
    <cellStyle name="Normal 5 2 2 2 4 2 3" xfId="3728" xr:uid="{00000000-0005-0000-0000-00001D0C0000}"/>
    <cellStyle name="Normal 5 2 2 2 4 2 4" xfId="2063" xr:uid="{00000000-0005-0000-0000-00001E0C0000}"/>
    <cellStyle name="Normal 5 2 2 2 4 3" xfId="2480" xr:uid="{00000000-0005-0000-0000-00001F0C0000}"/>
    <cellStyle name="Normal 5 2 2 2 4 4" xfId="3312" xr:uid="{00000000-0005-0000-0000-0000200C0000}"/>
    <cellStyle name="Normal 5 2 2 2 4 5" xfId="1646" xr:uid="{00000000-0005-0000-0000-0000210C0000}"/>
    <cellStyle name="Normal 5 2 2 2 5" xfId="676" xr:uid="{00000000-0005-0000-0000-0000220C0000}"/>
    <cellStyle name="Normal 5 2 2 2 5 2" xfId="2617" xr:uid="{00000000-0005-0000-0000-0000230C0000}"/>
    <cellStyle name="Normal 5 2 2 2 5 3" xfId="3449" xr:uid="{00000000-0005-0000-0000-0000240C0000}"/>
    <cellStyle name="Normal 5 2 2 2 5 4" xfId="1784" xr:uid="{00000000-0005-0000-0000-0000250C0000}"/>
    <cellStyle name="Normal 5 2 2 2 6" xfId="1367" xr:uid="{00000000-0005-0000-0000-0000260C0000}"/>
    <cellStyle name="Normal 5 2 2 2 7" xfId="2201" xr:uid="{00000000-0005-0000-0000-0000270C0000}"/>
    <cellStyle name="Normal 5 2 2 2 8" xfId="3033" xr:uid="{00000000-0005-0000-0000-0000280C0000}"/>
    <cellStyle name="Normal 5 2 2 2 9" xfId="1100" xr:uid="{00000000-0005-0000-0000-0000290C0000}"/>
    <cellStyle name="Normal 5 2 2 3" xfId="256" xr:uid="{00000000-0005-0000-0000-00002A0C0000}"/>
    <cellStyle name="Normal 5 2 2 3 2" xfId="394" xr:uid="{00000000-0005-0000-0000-00002B0C0000}"/>
    <cellStyle name="Normal 5 2 2 3 2 2" xfId="853" xr:uid="{00000000-0005-0000-0000-00002C0C0000}"/>
    <cellStyle name="Normal 5 2 2 3 2 2 2" xfId="2793" xr:uid="{00000000-0005-0000-0000-00002D0C0000}"/>
    <cellStyle name="Normal 5 2 2 3 2 2 3" xfId="3625" xr:uid="{00000000-0005-0000-0000-00002E0C0000}"/>
    <cellStyle name="Normal 5 2 2 3 2 2 4" xfId="1960" xr:uid="{00000000-0005-0000-0000-00002F0C0000}"/>
    <cellStyle name="Normal 5 2 2 3 2 3" xfId="1543" xr:uid="{00000000-0005-0000-0000-0000300C0000}"/>
    <cellStyle name="Normal 5 2 2 3 2 4" xfId="2377" xr:uid="{00000000-0005-0000-0000-0000310C0000}"/>
    <cellStyle name="Normal 5 2 2 3 2 5" xfId="3209" xr:uid="{00000000-0005-0000-0000-0000320C0000}"/>
    <cellStyle name="Normal 5 2 2 3 2 6" xfId="1280" xr:uid="{00000000-0005-0000-0000-0000330C0000}"/>
    <cellStyle name="Normal 5 2 2 3 3" xfId="536" xr:uid="{00000000-0005-0000-0000-0000340C0000}"/>
    <cellStyle name="Normal 5 2 2 3 3 2" xfId="995" xr:uid="{00000000-0005-0000-0000-0000350C0000}"/>
    <cellStyle name="Normal 5 2 2 3 3 2 2" xfId="2935" xr:uid="{00000000-0005-0000-0000-0000360C0000}"/>
    <cellStyle name="Normal 5 2 2 3 3 2 3" xfId="3767" xr:uid="{00000000-0005-0000-0000-0000370C0000}"/>
    <cellStyle name="Normal 5 2 2 3 3 2 4" xfId="2102" xr:uid="{00000000-0005-0000-0000-0000380C0000}"/>
    <cellStyle name="Normal 5 2 2 3 3 3" xfId="2519" xr:uid="{00000000-0005-0000-0000-0000390C0000}"/>
    <cellStyle name="Normal 5 2 2 3 3 4" xfId="3351" xr:uid="{00000000-0005-0000-0000-00003A0C0000}"/>
    <cellStyle name="Normal 5 2 2 3 3 5" xfId="1685" xr:uid="{00000000-0005-0000-0000-00003B0C0000}"/>
    <cellStyle name="Normal 5 2 2 3 4" xfId="716" xr:uid="{00000000-0005-0000-0000-00003C0C0000}"/>
    <cellStyle name="Normal 5 2 2 3 4 2" xfId="2656" xr:uid="{00000000-0005-0000-0000-00003D0C0000}"/>
    <cellStyle name="Normal 5 2 2 3 4 3" xfId="3488" xr:uid="{00000000-0005-0000-0000-00003E0C0000}"/>
    <cellStyle name="Normal 5 2 2 3 4 4" xfId="1823" xr:uid="{00000000-0005-0000-0000-00003F0C0000}"/>
    <cellStyle name="Normal 5 2 2 3 5" xfId="1406" xr:uid="{00000000-0005-0000-0000-0000400C0000}"/>
    <cellStyle name="Normal 5 2 2 3 6" xfId="2240" xr:uid="{00000000-0005-0000-0000-0000410C0000}"/>
    <cellStyle name="Normal 5 2 2 3 7" xfId="3072" xr:uid="{00000000-0005-0000-0000-0000420C0000}"/>
    <cellStyle name="Normal 5 2 2 3 8" xfId="1139" xr:uid="{00000000-0005-0000-0000-0000430C0000}"/>
    <cellStyle name="Normal 5 2 2 4" xfId="311" xr:uid="{00000000-0005-0000-0000-0000440C0000}"/>
    <cellStyle name="Normal 5 2 2 4 2" xfId="770" xr:uid="{00000000-0005-0000-0000-0000450C0000}"/>
    <cellStyle name="Normal 5 2 2 4 2 2" xfId="2710" xr:uid="{00000000-0005-0000-0000-0000460C0000}"/>
    <cellStyle name="Normal 5 2 2 4 2 3" xfId="3542" xr:uid="{00000000-0005-0000-0000-0000470C0000}"/>
    <cellStyle name="Normal 5 2 2 4 2 4" xfId="1877" xr:uid="{00000000-0005-0000-0000-0000480C0000}"/>
    <cellStyle name="Normal 5 2 2 4 3" xfId="1460" xr:uid="{00000000-0005-0000-0000-0000490C0000}"/>
    <cellStyle name="Normal 5 2 2 4 4" xfId="2294" xr:uid="{00000000-0005-0000-0000-00004A0C0000}"/>
    <cellStyle name="Normal 5 2 2 4 5" xfId="3126" xr:uid="{00000000-0005-0000-0000-00004B0C0000}"/>
    <cellStyle name="Normal 5 2 2 4 6" xfId="1277" xr:uid="{00000000-0005-0000-0000-00004C0C0000}"/>
    <cellStyle name="Normal 5 2 2 5" xfId="465" xr:uid="{00000000-0005-0000-0000-00004D0C0000}"/>
    <cellStyle name="Normal 5 2 2 5 2" xfId="924" xr:uid="{00000000-0005-0000-0000-00004E0C0000}"/>
    <cellStyle name="Normal 5 2 2 5 2 2" xfId="2864" xr:uid="{00000000-0005-0000-0000-00004F0C0000}"/>
    <cellStyle name="Normal 5 2 2 5 2 3" xfId="3696" xr:uid="{00000000-0005-0000-0000-0000500C0000}"/>
    <cellStyle name="Normal 5 2 2 5 2 4" xfId="2031" xr:uid="{00000000-0005-0000-0000-0000510C0000}"/>
    <cellStyle name="Normal 5 2 2 5 3" xfId="2448" xr:uid="{00000000-0005-0000-0000-0000520C0000}"/>
    <cellStyle name="Normal 5 2 2 5 4" xfId="3280" xr:uid="{00000000-0005-0000-0000-0000530C0000}"/>
    <cellStyle name="Normal 5 2 2 5 5" xfId="1614" xr:uid="{00000000-0005-0000-0000-0000540C0000}"/>
    <cellStyle name="Normal 5 2 2 6" xfId="644" xr:uid="{00000000-0005-0000-0000-0000550C0000}"/>
    <cellStyle name="Normal 5 2 2 6 2" xfId="2585" xr:uid="{00000000-0005-0000-0000-0000560C0000}"/>
    <cellStyle name="Normal 5 2 2 6 3" xfId="3417" xr:uid="{00000000-0005-0000-0000-0000570C0000}"/>
    <cellStyle name="Normal 5 2 2 6 4" xfId="1752" xr:uid="{00000000-0005-0000-0000-0000580C0000}"/>
    <cellStyle name="Normal 5 2 2 7" xfId="1323" xr:uid="{00000000-0005-0000-0000-0000590C0000}"/>
    <cellStyle name="Normal 5 2 2 8" xfId="2157" xr:uid="{00000000-0005-0000-0000-00005A0C0000}"/>
    <cellStyle name="Normal 5 2 2 9" xfId="2989" xr:uid="{00000000-0005-0000-0000-00005B0C0000}"/>
    <cellStyle name="Normal 5 2 3" xfId="168" xr:uid="{00000000-0005-0000-0000-00005C0C0000}"/>
    <cellStyle name="Normal 5 2 3 2" xfId="262" xr:uid="{00000000-0005-0000-0000-00005D0C0000}"/>
    <cellStyle name="Normal 5 2 3 2 2" xfId="400" xr:uid="{00000000-0005-0000-0000-00005E0C0000}"/>
    <cellStyle name="Normal 5 2 3 2 2 2" xfId="859" xr:uid="{00000000-0005-0000-0000-00005F0C0000}"/>
    <cellStyle name="Normal 5 2 3 2 2 2 2" xfId="2799" xr:uid="{00000000-0005-0000-0000-0000600C0000}"/>
    <cellStyle name="Normal 5 2 3 2 2 2 3" xfId="3631" xr:uid="{00000000-0005-0000-0000-0000610C0000}"/>
    <cellStyle name="Normal 5 2 3 2 2 2 4" xfId="1966" xr:uid="{00000000-0005-0000-0000-0000620C0000}"/>
    <cellStyle name="Normal 5 2 3 2 2 3" xfId="1549" xr:uid="{00000000-0005-0000-0000-0000630C0000}"/>
    <cellStyle name="Normal 5 2 3 2 2 4" xfId="2383" xr:uid="{00000000-0005-0000-0000-0000640C0000}"/>
    <cellStyle name="Normal 5 2 3 2 2 5" xfId="3215" xr:uid="{00000000-0005-0000-0000-0000650C0000}"/>
    <cellStyle name="Normal 5 2 3 2 2 6" xfId="1282" xr:uid="{00000000-0005-0000-0000-0000660C0000}"/>
    <cellStyle name="Normal 5 2 3 2 3" xfId="542" xr:uid="{00000000-0005-0000-0000-0000670C0000}"/>
    <cellStyle name="Normal 5 2 3 2 3 2" xfId="1001" xr:uid="{00000000-0005-0000-0000-0000680C0000}"/>
    <cellStyle name="Normal 5 2 3 2 3 2 2" xfId="2941" xr:uid="{00000000-0005-0000-0000-0000690C0000}"/>
    <cellStyle name="Normal 5 2 3 2 3 2 3" xfId="3773" xr:uid="{00000000-0005-0000-0000-00006A0C0000}"/>
    <cellStyle name="Normal 5 2 3 2 3 2 4" xfId="2108" xr:uid="{00000000-0005-0000-0000-00006B0C0000}"/>
    <cellStyle name="Normal 5 2 3 2 3 3" xfId="2525" xr:uid="{00000000-0005-0000-0000-00006C0C0000}"/>
    <cellStyle name="Normal 5 2 3 2 3 4" xfId="3357" xr:uid="{00000000-0005-0000-0000-00006D0C0000}"/>
    <cellStyle name="Normal 5 2 3 2 3 5" xfId="1691" xr:uid="{00000000-0005-0000-0000-00006E0C0000}"/>
    <cellStyle name="Normal 5 2 3 2 4" xfId="722" xr:uid="{00000000-0005-0000-0000-00006F0C0000}"/>
    <cellStyle name="Normal 5 2 3 2 4 2" xfId="2662" xr:uid="{00000000-0005-0000-0000-0000700C0000}"/>
    <cellStyle name="Normal 5 2 3 2 4 3" xfId="3494" xr:uid="{00000000-0005-0000-0000-0000710C0000}"/>
    <cellStyle name="Normal 5 2 3 2 4 4" xfId="1829" xr:uid="{00000000-0005-0000-0000-0000720C0000}"/>
    <cellStyle name="Normal 5 2 3 2 5" xfId="1412" xr:uid="{00000000-0005-0000-0000-0000730C0000}"/>
    <cellStyle name="Normal 5 2 3 2 6" xfId="2246" xr:uid="{00000000-0005-0000-0000-0000740C0000}"/>
    <cellStyle name="Normal 5 2 3 2 7" xfId="3078" xr:uid="{00000000-0005-0000-0000-0000750C0000}"/>
    <cellStyle name="Normal 5 2 3 2 8" xfId="1145" xr:uid="{00000000-0005-0000-0000-0000760C0000}"/>
    <cellStyle name="Normal 5 2 3 3" xfId="317" xr:uid="{00000000-0005-0000-0000-0000770C0000}"/>
    <cellStyle name="Normal 5 2 3 3 2" xfId="776" xr:uid="{00000000-0005-0000-0000-0000780C0000}"/>
    <cellStyle name="Normal 5 2 3 3 2 2" xfId="2716" xr:uid="{00000000-0005-0000-0000-0000790C0000}"/>
    <cellStyle name="Normal 5 2 3 3 2 3" xfId="3548" xr:uid="{00000000-0005-0000-0000-00007A0C0000}"/>
    <cellStyle name="Normal 5 2 3 3 2 4" xfId="1883" xr:uid="{00000000-0005-0000-0000-00007B0C0000}"/>
    <cellStyle name="Normal 5 2 3 3 3" xfId="1466" xr:uid="{00000000-0005-0000-0000-00007C0C0000}"/>
    <cellStyle name="Normal 5 2 3 3 4" xfId="2300" xr:uid="{00000000-0005-0000-0000-00007D0C0000}"/>
    <cellStyle name="Normal 5 2 3 3 5" xfId="3132" xr:uid="{00000000-0005-0000-0000-00007E0C0000}"/>
    <cellStyle name="Normal 5 2 3 3 6" xfId="1281" xr:uid="{00000000-0005-0000-0000-00007F0C0000}"/>
    <cellStyle name="Normal 5 2 3 4" xfId="471" xr:uid="{00000000-0005-0000-0000-0000800C0000}"/>
    <cellStyle name="Normal 5 2 3 4 2" xfId="930" xr:uid="{00000000-0005-0000-0000-0000810C0000}"/>
    <cellStyle name="Normal 5 2 3 4 2 2" xfId="2870" xr:uid="{00000000-0005-0000-0000-0000820C0000}"/>
    <cellStyle name="Normal 5 2 3 4 2 3" xfId="3702" xr:uid="{00000000-0005-0000-0000-0000830C0000}"/>
    <cellStyle name="Normal 5 2 3 4 2 4" xfId="2037" xr:uid="{00000000-0005-0000-0000-0000840C0000}"/>
    <cellStyle name="Normal 5 2 3 4 3" xfId="2454" xr:uid="{00000000-0005-0000-0000-0000850C0000}"/>
    <cellStyle name="Normal 5 2 3 4 4" xfId="3286" xr:uid="{00000000-0005-0000-0000-0000860C0000}"/>
    <cellStyle name="Normal 5 2 3 4 5" xfId="1620" xr:uid="{00000000-0005-0000-0000-0000870C0000}"/>
    <cellStyle name="Normal 5 2 3 5" xfId="650" xr:uid="{00000000-0005-0000-0000-0000880C0000}"/>
    <cellStyle name="Normal 5 2 3 5 2" xfId="2591" xr:uid="{00000000-0005-0000-0000-0000890C0000}"/>
    <cellStyle name="Normal 5 2 3 5 3" xfId="3423" xr:uid="{00000000-0005-0000-0000-00008A0C0000}"/>
    <cellStyle name="Normal 5 2 3 5 4" xfId="1758" xr:uid="{00000000-0005-0000-0000-00008B0C0000}"/>
    <cellStyle name="Normal 5 2 3 6" xfId="1329" xr:uid="{00000000-0005-0000-0000-00008C0C0000}"/>
    <cellStyle name="Normal 5 2 3 7" xfId="2163" xr:uid="{00000000-0005-0000-0000-00008D0C0000}"/>
    <cellStyle name="Normal 5 2 3 8" xfId="2995" xr:uid="{00000000-0005-0000-0000-00008E0C0000}"/>
    <cellStyle name="Normal 5 2 3 9" xfId="1074" xr:uid="{00000000-0005-0000-0000-00008F0C0000}"/>
    <cellStyle name="Normal 5 2 4" xfId="205" xr:uid="{00000000-0005-0000-0000-0000900C0000}"/>
    <cellStyle name="Normal 5 2 4 2" xfId="278" xr:uid="{00000000-0005-0000-0000-0000910C0000}"/>
    <cellStyle name="Normal 5 2 4 2 2" xfId="416" xr:uid="{00000000-0005-0000-0000-0000920C0000}"/>
    <cellStyle name="Normal 5 2 4 2 2 2" xfId="875" xr:uid="{00000000-0005-0000-0000-0000930C0000}"/>
    <cellStyle name="Normal 5 2 4 2 2 2 2" xfId="2815" xr:uid="{00000000-0005-0000-0000-0000940C0000}"/>
    <cellStyle name="Normal 5 2 4 2 2 2 3" xfId="3647" xr:uid="{00000000-0005-0000-0000-0000950C0000}"/>
    <cellStyle name="Normal 5 2 4 2 2 2 4" xfId="1982" xr:uid="{00000000-0005-0000-0000-0000960C0000}"/>
    <cellStyle name="Normal 5 2 4 2 2 3" xfId="1565" xr:uid="{00000000-0005-0000-0000-0000970C0000}"/>
    <cellStyle name="Normal 5 2 4 2 2 4" xfId="2399" xr:uid="{00000000-0005-0000-0000-0000980C0000}"/>
    <cellStyle name="Normal 5 2 4 2 2 5" xfId="3231" xr:uid="{00000000-0005-0000-0000-0000990C0000}"/>
    <cellStyle name="Normal 5 2 4 2 2 6" xfId="1284" xr:uid="{00000000-0005-0000-0000-00009A0C0000}"/>
    <cellStyle name="Normal 5 2 4 2 3" xfId="558" xr:uid="{00000000-0005-0000-0000-00009B0C0000}"/>
    <cellStyle name="Normal 5 2 4 2 3 2" xfId="1017" xr:uid="{00000000-0005-0000-0000-00009C0C0000}"/>
    <cellStyle name="Normal 5 2 4 2 3 2 2" xfId="2957" xr:uid="{00000000-0005-0000-0000-00009D0C0000}"/>
    <cellStyle name="Normal 5 2 4 2 3 2 3" xfId="3789" xr:uid="{00000000-0005-0000-0000-00009E0C0000}"/>
    <cellStyle name="Normal 5 2 4 2 3 2 4" xfId="2124" xr:uid="{00000000-0005-0000-0000-00009F0C0000}"/>
    <cellStyle name="Normal 5 2 4 2 3 3" xfId="2541" xr:uid="{00000000-0005-0000-0000-0000A00C0000}"/>
    <cellStyle name="Normal 5 2 4 2 3 4" xfId="3373" xr:uid="{00000000-0005-0000-0000-0000A10C0000}"/>
    <cellStyle name="Normal 5 2 4 2 3 5" xfId="1707" xr:uid="{00000000-0005-0000-0000-0000A20C0000}"/>
    <cellStyle name="Normal 5 2 4 2 4" xfId="738" xr:uid="{00000000-0005-0000-0000-0000A30C0000}"/>
    <cellStyle name="Normal 5 2 4 2 4 2" xfId="2678" xr:uid="{00000000-0005-0000-0000-0000A40C0000}"/>
    <cellStyle name="Normal 5 2 4 2 4 3" xfId="3510" xr:uid="{00000000-0005-0000-0000-0000A50C0000}"/>
    <cellStyle name="Normal 5 2 4 2 4 4" xfId="1845" xr:uid="{00000000-0005-0000-0000-0000A60C0000}"/>
    <cellStyle name="Normal 5 2 4 2 5" xfId="1428" xr:uid="{00000000-0005-0000-0000-0000A70C0000}"/>
    <cellStyle name="Normal 5 2 4 2 6" xfId="2262" xr:uid="{00000000-0005-0000-0000-0000A80C0000}"/>
    <cellStyle name="Normal 5 2 4 2 7" xfId="3094" xr:uid="{00000000-0005-0000-0000-0000A90C0000}"/>
    <cellStyle name="Normal 5 2 4 2 8" xfId="1161" xr:uid="{00000000-0005-0000-0000-0000AA0C0000}"/>
    <cellStyle name="Normal 5 2 4 3" xfId="345" xr:uid="{00000000-0005-0000-0000-0000AB0C0000}"/>
    <cellStyle name="Normal 5 2 4 3 2" xfId="804" xr:uid="{00000000-0005-0000-0000-0000AC0C0000}"/>
    <cellStyle name="Normal 5 2 4 3 2 2" xfId="2744" xr:uid="{00000000-0005-0000-0000-0000AD0C0000}"/>
    <cellStyle name="Normal 5 2 4 3 2 3" xfId="3576" xr:uid="{00000000-0005-0000-0000-0000AE0C0000}"/>
    <cellStyle name="Normal 5 2 4 3 2 4" xfId="1911" xr:uid="{00000000-0005-0000-0000-0000AF0C0000}"/>
    <cellStyle name="Normal 5 2 4 3 3" xfId="1494" xr:uid="{00000000-0005-0000-0000-0000B00C0000}"/>
    <cellStyle name="Normal 5 2 4 3 4" xfId="2328" xr:uid="{00000000-0005-0000-0000-0000B10C0000}"/>
    <cellStyle name="Normal 5 2 4 3 5" xfId="3160" xr:uid="{00000000-0005-0000-0000-0000B20C0000}"/>
    <cellStyle name="Normal 5 2 4 3 6" xfId="1283" xr:uid="{00000000-0005-0000-0000-0000B30C0000}"/>
    <cellStyle name="Normal 5 2 4 4" xfId="487" xr:uid="{00000000-0005-0000-0000-0000B40C0000}"/>
    <cellStyle name="Normal 5 2 4 4 2" xfId="946" xr:uid="{00000000-0005-0000-0000-0000B50C0000}"/>
    <cellStyle name="Normal 5 2 4 4 2 2" xfId="2886" xr:uid="{00000000-0005-0000-0000-0000B60C0000}"/>
    <cellStyle name="Normal 5 2 4 4 2 3" xfId="3718" xr:uid="{00000000-0005-0000-0000-0000B70C0000}"/>
    <cellStyle name="Normal 5 2 4 4 2 4" xfId="2053" xr:uid="{00000000-0005-0000-0000-0000B80C0000}"/>
    <cellStyle name="Normal 5 2 4 4 3" xfId="2470" xr:uid="{00000000-0005-0000-0000-0000B90C0000}"/>
    <cellStyle name="Normal 5 2 4 4 4" xfId="3302" xr:uid="{00000000-0005-0000-0000-0000BA0C0000}"/>
    <cellStyle name="Normal 5 2 4 4 5" xfId="1636" xr:uid="{00000000-0005-0000-0000-0000BB0C0000}"/>
    <cellStyle name="Normal 5 2 4 5" xfId="666" xr:uid="{00000000-0005-0000-0000-0000BC0C0000}"/>
    <cellStyle name="Normal 5 2 4 5 2" xfId="2607" xr:uid="{00000000-0005-0000-0000-0000BD0C0000}"/>
    <cellStyle name="Normal 5 2 4 5 3" xfId="3439" xr:uid="{00000000-0005-0000-0000-0000BE0C0000}"/>
    <cellStyle name="Normal 5 2 4 5 4" xfId="1774" xr:uid="{00000000-0005-0000-0000-0000BF0C0000}"/>
    <cellStyle name="Normal 5 2 4 6" xfId="1357" xr:uid="{00000000-0005-0000-0000-0000C00C0000}"/>
    <cellStyle name="Normal 5 2 4 7" xfId="2191" xr:uid="{00000000-0005-0000-0000-0000C10C0000}"/>
    <cellStyle name="Normal 5 2 4 8" xfId="3023" xr:uid="{00000000-0005-0000-0000-0000C20C0000}"/>
    <cellStyle name="Normal 5 2 4 9" xfId="1090" xr:uid="{00000000-0005-0000-0000-0000C30C0000}"/>
    <cellStyle name="Normal 5 2 5" xfId="243" xr:uid="{00000000-0005-0000-0000-0000C40C0000}"/>
    <cellStyle name="Normal 5 2 5 2" xfId="382" xr:uid="{00000000-0005-0000-0000-0000C50C0000}"/>
    <cellStyle name="Normal 5 2 5 2 2" xfId="524" xr:uid="{00000000-0005-0000-0000-0000C60C0000}"/>
    <cellStyle name="Normal 5 2 5 2 2 2" xfId="983" xr:uid="{00000000-0005-0000-0000-0000C70C0000}"/>
    <cellStyle name="Normal 5 2 5 2 2 2 2" xfId="2923" xr:uid="{00000000-0005-0000-0000-0000C80C0000}"/>
    <cellStyle name="Normal 5 2 5 2 2 2 3" xfId="3755" xr:uid="{00000000-0005-0000-0000-0000C90C0000}"/>
    <cellStyle name="Normal 5 2 5 2 2 2 4" xfId="2090" xr:uid="{00000000-0005-0000-0000-0000CA0C0000}"/>
    <cellStyle name="Normal 5 2 5 2 2 3" xfId="1673" xr:uid="{00000000-0005-0000-0000-0000CB0C0000}"/>
    <cellStyle name="Normal 5 2 5 2 2 4" xfId="2507" xr:uid="{00000000-0005-0000-0000-0000CC0C0000}"/>
    <cellStyle name="Normal 5 2 5 2 2 5" xfId="3339" xr:uid="{00000000-0005-0000-0000-0000CD0C0000}"/>
    <cellStyle name="Normal 5 2 5 2 2 6" xfId="1286" xr:uid="{00000000-0005-0000-0000-0000CE0C0000}"/>
    <cellStyle name="Normal 5 2 5 2 3" xfId="841" xr:uid="{00000000-0005-0000-0000-0000CF0C0000}"/>
    <cellStyle name="Normal 5 2 5 2 3 2" xfId="2781" xr:uid="{00000000-0005-0000-0000-0000D00C0000}"/>
    <cellStyle name="Normal 5 2 5 2 3 3" xfId="3613" xr:uid="{00000000-0005-0000-0000-0000D10C0000}"/>
    <cellStyle name="Normal 5 2 5 2 3 4" xfId="1948" xr:uid="{00000000-0005-0000-0000-0000D20C0000}"/>
    <cellStyle name="Normal 5 2 5 2 4" xfId="1531" xr:uid="{00000000-0005-0000-0000-0000D30C0000}"/>
    <cellStyle name="Normal 5 2 5 2 5" xfId="2365" xr:uid="{00000000-0005-0000-0000-0000D40C0000}"/>
    <cellStyle name="Normal 5 2 5 2 6" xfId="3197" xr:uid="{00000000-0005-0000-0000-0000D50C0000}"/>
    <cellStyle name="Normal 5 2 5 2 7" xfId="1127" xr:uid="{00000000-0005-0000-0000-0000D60C0000}"/>
    <cellStyle name="Normal 5 2 5 3" xfId="453" xr:uid="{00000000-0005-0000-0000-0000D70C0000}"/>
    <cellStyle name="Normal 5 2 5 3 2" xfId="912" xr:uid="{00000000-0005-0000-0000-0000D80C0000}"/>
    <cellStyle name="Normal 5 2 5 3 2 2" xfId="2852" xr:uid="{00000000-0005-0000-0000-0000D90C0000}"/>
    <cellStyle name="Normal 5 2 5 3 2 3" xfId="3684" xr:uid="{00000000-0005-0000-0000-0000DA0C0000}"/>
    <cellStyle name="Normal 5 2 5 3 2 4" xfId="2019" xr:uid="{00000000-0005-0000-0000-0000DB0C0000}"/>
    <cellStyle name="Normal 5 2 5 3 3" xfId="1602" xr:uid="{00000000-0005-0000-0000-0000DC0C0000}"/>
    <cellStyle name="Normal 5 2 5 3 4" xfId="2436" xr:uid="{00000000-0005-0000-0000-0000DD0C0000}"/>
    <cellStyle name="Normal 5 2 5 3 5" xfId="3268" xr:uid="{00000000-0005-0000-0000-0000DE0C0000}"/>
    <cellStyle name="Normal 5 2 5 3 6" xfId="1285" xr:uid="{00000000-0005-0000-0000-0000DF0C0000}"/>
    <cellStyle name="Normal 5 2 5 4" xfId="704" xr:uid="{00000000-0005-0000-0000-0000E00C0000}"/>
    <cellStyle name="Normal 5 2 5 4 2" xfId="2644" xr:uid="{00000000-0005-0000-0000-0000E10C0000}"/>
    <cellStyle name="Normal 5 2 5 4 3" xfId="3476" xr:uid="{00000000-0005-0000-0000-0000E20C0000}"/>
    <cellStyle name="Normal 5 2 5 4 4" xfId="1811" xr:uid="{00000000-0005-0000-0000-0000E30C0000}"/>
    <cellStyle name="Normal 5 2 5 5" xfId="1394" xr:uid="{00000000-0005-0000-0000-0000E40C0000}"/>
    <cellStyle name="Normal 5 2 5 6" xfId="2228" xr:uid="{00000000-0005-0000-0000-0000E50C0000}"/>
    <cellStyle name="Normal 5 2 5 7" xfId="3060" xr:uid="{00000000-0005-0000-0000-0000E60C0000}"/>
    <cellStyle name="Normal 5 2 5 8" xfId="1056" xr:uid="{00000000-0005-0000-0000-0000E70C0000}"/>
    <cellStyle name="Normal 5 2 6" xfId="221" xr:uid="{00000000-0005-0000-0000-0000E80C0000}"/>
    <cellStyle name="Normal 5 2 6 2" xfId="360" xr:uid="{00000000-0005-0000-0000-0000E90C0000}"/>
    <cellStyle name="Normal 5 2 6 2 2" xfId="819" xr:uid="{00000000-0005-0000-0000-0000EA0C0000}"/>
    <cellStyle name="Normal 5 2 6 2 2 2" xfId="2759" xr:uid="{00000000-0005-0000-0000-0000EB0C0000}"/>
    <cellStyle name="Normal 5 2 6 2 2 3" xfId="3591" xr:uid="{00000000-0005-0000-0000-0000EC0C0000}"/>
    <cellStyle name="Normal 5 2 6 2 2 4" xfId="1926" xr:uid="{00000000-0005-0000-0000-0000ED0C0000}"/>
    <cellStyle name="Normal 5 2 6 2 3" xfId="1509" xr:uid="{00000000-0005-0000-0000-0000EE0C0000}"/>
    <cellStyle name="Normal 5 2 6 2 4" xfId="2343" xr:uid="{00000000-0005-0000-0000-0000EF0C0000}"/>
    <cellStyle name="Normal 5 2 6 2 5" xfId="3175" xr:uid="{00000000-0005-0000-0000-0000F00C0000}"/>
    <cellStyle name="Normal 5 2 6 2 6" xfId="1287" xr:uid="{00000000-0005-0000-0000-0000F10C0000}"/>
    <cellStyle name="Normal 5 2 6 3" xfId="502" xr:uid="{00000000-0005-0000-0000-0000F20C0000}"/>
    <cellStyle name="Normal 5 2 6 3 2" xfId="961" xr:uid="{00000000-0005-0000-0000-0000F30C0000}"/>
    <cellStyle name="Normal 5 2 6 3 2 2" xfId="2901" xr:uid="{00000000-0005-0000-0000-0000F40C0000}"/>
    <cellStyle name="Normal 5 2 6 3 2 3" xfId="3733" xr:uid="{00000000-0005-0000-0000-0000F50C0000}"/>
    <cellStyle name="Normal 5 2 6 3 2 4" xfId="2068" xr:uid="{00000000-0005-0000-0000-0000F60C0000}"/>
    <cellStyle name="Normal 5 2 6 3 3" xfId="2485" xr:uid="{00000000-0005-0000-0000-0000F70C0000}"/>
    <cellStyle name="Normal 5 2 6 3 4" xfId="3317" xr:uid="{00000000-0005-0000-0000-0000F80C0000}"/>
    <cellStyle name="Normal 5 2 6 3 5" xfId="1651" xr:uid="{00000000-0005-0000-0000-0000F90C0000}"/>
    <cellStyle name="Normal 5 2 6 4" xfId="682" xr:uid="{00000000-0005-0000-0000-0000FA0C0000}"/>
    <cellStyle name="Normal 5 2 6 4 2" xfId="2622" xr:uid="{00000000-0005-0000-0000-0000FB0C0000}"/>
    <cellStyle name="Normal 5 2 6 4 3" xfId="3454" xr:uid="{00000000-0005-0000-0000-0000FC0C0000}"/>
    <cellStyle name="Normal 5 2 6 4 4" xfId="1789" xr:uid="{00000000-0005-0000-0000-0000FD0C0000}"/>
    <cellStyle name="Normal 5 2 6 5" xfId="1372" xr:uid="{00000000-0005-0000-0000-0000FE0C0000}"/>
    <cellStyle name="Normal 5 2 6 6" xfId="2206" xr:uid="{00000000-0005-0000-0000-0000FF0C0000}"/>
    <cellStyle name="Normal 5 2 6 7" xfId="3038" xr:uid="{00000000-0005-0000-0000-0000000D0000}"/>
    <cellStyle name="Normal 5 2 6 8" xfId="1105" xr:uid="{00000000-0005-0000-0000-0000010D0000}"/>
    <cellStyle name="Normal 5 2 7" xfId="299" xr:uid="{00000000-0005-0000-0000-0000020D0000}"/>
    <cellStyle name="Normal 5 2 7 2" xfId="758" xr:uid="{00000000-0005-0000-0000-0000030D0000}"/>
    <cellStyle name="Normal 5 2 7 2 2" xfId="2698" xr:uid="{00000000-0005-0000-0000-0000040D0000}"/>
    <cellStyle name="Normal 5 2 7 2 3" xfId="3530" xr:uid="{00000000-0005-0000-0000-0000050D0000}"/>
    <cellStyle name="Normal 5 2 7 2 4" xfId="1865" xr:uid="{00000000-0005-0000-0000-0000060D0000}"/>
    <cellStyle name="Normal 5 2 7 3" xfId="1448" xr:uid="{00000000-0005-0000-0000-0000070D0000}"/>
    <cellStyle name="Normal 5 2 7 4" xfId="2282" xr:uid="{00000000-0005-0000-0000-0000080D0000}"/>
    <cellStyle name="Normal 5 2 7 5" xfId="3114" xr:uid="{00000000-0005-0000-0000-0000090D0000}"/>
    <cellStyle name="Normal 5 2 7 6" xfId="1276" xr:uid="{00000000-0005-0000-0000-00000A0D0000}"/>
    <cellStyle name="Normal 5 2 8" xfId="431" xr:uid="{00000000-0005-0000-0000-00000B0D0000}"/>
    <cellStyle name="Normal 5 2 8 2" xfId="890" xr:uid="{00000000-0005-0000-0000-00000C0D0000}"/>
    <cellStyle name="Normal 5 2 8 2 2" xfId="2830" xr:uid="{00000000-0005-0000-0000-00000D0D0000}"/>
    <cellStyle name="Normal 5 2 8 2 3" xfId="3662" xr:uid="{00000000-0005-0000-0000-00000E0D0000}"/>
    <cellStyle name="Normal 5 2 8 2 4" xfId="1997" xr:uid="{00000000-0005-0000-0000-00000F0D0000}"/>
    <cellStyle name="Normal 5 2 8 3" xfId="2414" xr:uid="{00000000-0005-0000-0000-0000100D0000}"/>
    <cellStyle name="Normal 5 2 8 4" xfId="3246" xr:uid="{00000000-0005-0000-0000-0000110D0000}"/>
    <cellStyle name="Normal 5 2 8 5" xfId="1580" xr:uid="{00000000-0005-0000-0000-0000120D0000}"/>
    <cellStyle name="Normal 5 2 9" xfId="630" xr:uid="{00000000-0005-0000-0000-0000130D0000}"/>
    <cellStyle name="Normal 5 2 9 2" xfId="2573" xr:uid="{00000000-0005-0000-0000-0000140D0000}"/>
    <cellStyle name="Normal 5 2 9 3" xfId="3405" xr:uid="{00000000-0005-0000-0000-0000150D0000}"/>
    <cellStyle name="Normal 5 2 9 4" xfId="1740" xr:uid="{00000000-0005-0000-0000-0000160D0000}"/>
    <cellStyle name="Normal 5 3" xfId="42" xr:uid="{00000000-0005-0000-0000-0000170D0000}"/>
    <cellStyle name="Normal 5 4" xfId="156" xr:uid="{00000000-0005-0000-0000-0000180D0000}"/>
    <cellStyle name="Normal 5 4 10" xfId="1063" xr:uid="{00000000-0005-0000-0000-0000190D0000}"/>
    <cellStyle name="Normal 5 4 2" xfId="210" xr:uid="{00000000-0005-0000-0000-00001A0D0000}"/>
    <cellStyle name="Normal 5 4 2 2" xfId="283" xr:uid="{00000000-0005-0000-0000-00001B0D0000}"/>
    <cellStyle name="Normal 5 4 2 2 2" xfId="421" xr:uid="{00000000-0005-0000-0000-00001C0D0000}"/>
    <cellStyle name="Normal 5 4 2 2 2 2" xfId="880" xr:uid="{00000000-0005-0000-0000-00001D0D0000}"/>
    <cellStyle name="Normal 5 4 2 2 2 2 2" xfId="2820" xr:uid="{00000000-0005-0000-0000-00001E0D0000}"/>
    <cellStyle name="Normal 5 4 2 2 2 2 3" xfId="3652" xr:uid="{00000000-0005-0000-0000-00001F0D0000}"/>
    <cellStyle name="Normal 5 4 2 2 2 2 4" xfId="1987" xr:uid="{00000000-0005-0000-0000-0000200D0000}"/>
    <cellStyle name="Normal 5 4 2 2 2 3" xfId="1570" xr:uid="{00000000-0005-0000-0000-0000210D0000}"/>
    <cellStyle name="Normal 5 4 2 2 2 4" xfId="2404" xr:uid="{00000000-0005-0000-0000-0000220D0000}"/>
    <cellStyle name="Normal 5 4 2 2 2 5" xfId="3236" xr:uid="{00000000-0005-0000-0000-0000230D0000}"/>
    <cellStyle name="Normal 5 4 2 2 2 6" xfId="1290" xr:uid="{00000000-0005-0000-0000-0000240D0000}"/>
    <cellStyle name="Normal 5 4 2 2 3" xfId="563" xr:uid="{00000000-0005-0000-0000-0000250D0000}"/>
    <cellStyle name="Normal 5 4 2 2 3 2" xfId="1022" xr:uid="{00000000-0005-0000-0000-0000260D0000}"/>
    <cellStyle name="Normal 5 4 2 2 3 2 2" xfId="2962" xr:uid="{00000000-0005-0000-0000-0000270D0000}"/>
    <cellStyle name="Normal 5 4 2 2 3 2 3" xfId="3794" xr:uid="{00000000-0005-0000-0000-0000280D0000}"/>
    <cellStyle name="Normal 5 4 2 2 3 2 4" xfId="2129" xr:uid="{00000000-0005-0000-0000-0000290D0000}"/>
    <cellStyle name="Normal 5 4 2 2 3 3" xfId="2546" xr:uid="{00000000-0005-0000-0000-00002A0D0000}"/>
    <cellStyle name="Normal 5 4 2 2 3 4" xfId="3378" xr:uid="{00000000-0005-0000-0000-00002B0D0000}"/>
    <cellStyle name="Normal 5 4 2 2 3 5" xfId="1712" xr:uid="{00000000-0005-0000-0000-00002C0D0000}"/>
    <cellStyle name="Normal 5 4 2 2 4" xfId="743" xr:uid="{00000000-0005-0000-0000-00002D0D0000}"/>
    <cellStyle name="Normal 5 4 2 2 4 2" xfId="2683" xr:uid="{00000000-0005-0000-0000-00002E0D0000}"/>
    <cellStyle name="Normal 5 4 2 2 4 3" xfId="3515" xr:uid="{00000000-0005-0000-0000-00002F0D0000}"/>
    <cellStyle name="Normal 5 4 2 2 4 4" xfId="1850" xr:uid="{00000000-0005-0000-0000-0000300D0000}"/>
    <cellStyle name="Normal 5 4 2 2 5" xfId="1433" xr:uid="{00000000-0005-0000-0000-0000310D0000}"/>
    <cellStyle name="Normal 5 4 2 2 6" xfId="2267" xr:uid="{00000000-0005-0000-0000-0000320D0000}"/>
    <cellStyle name="Normal 5 4 2 2 7" xfId="3099" xr:uid="{00000000-0005-0000-0000-0000330D0000}"/>
    <cellStyle name="Normal 5 4 2 2 8" xfId="1166" xr:uid="{00000000-0005-0000-0000-0000340D0000}"/>
    <cellStyle name="Normal 5 4 2 3" xfId="350" xr:uid="{00000000-0005-0000-0000-0000350D0000}"/>
    <cellStyle name="Normal 5 4 2 3 2" xfId="809" xr:uid="{00000000-0005-0000-0000-0000360D0000}"/>
    <cellStyle name="Normal 5 4 2 3 2 2" xfId="2749" xr:uid="{00000000-0005-0000-0000-0000370D0000}"/>
    <cellStyle name="Normal 5 4 2 3 2 3" xfId="3581" xr:uid="{00000000-0005-0000-0000-0000380D0000}"/>
    <cellStyle name="Normal 5 4 2 3 2 4" xfId="1916" xr:uid="{00000000-0005-0000-0000-0000390D0000}"/>
    <cellStyle name="Normal 5 4 2 3 3" xfId="1499" xr:uid="{00000000-0005-0000-0000-00003A0D0000}"/>
    <cellStyle name="Normal 5 4 2 3 4" xfId="2333" xr:uid="{00000000-0005-0000-0000-00003B0D0000}"/>
    <cellStyle name="Normal 5 4 2 3 5" xfId="3165" xr:uid="{00000000-0005-0000-0000-00003C0D0000}"/>
    <cellStyle name="Normal 5 4 2 3 6" xfId="1289" xr:uid="{00000000-0005-0000-0000-00003D0D0000}"/>
    <cellStyle name="Normal 5 4 2 4" xfId="492" xr:uid="{00000000-0005-0000-0000-00003E0D0000}"/>
    <cellStyle name="Normal 5 4 2 4 2" xfId="951" xr:uid="{00000000-0005-0000-0000-00003F0D0000}"/>
    <cellStyle name="Normal 5 4 2 4 2 2" xfId="2891" xr:uid="{00000000-0005-0000-0000-0000400D0000}"/>
    <cellStyle name="Normal 5 4 2 4 2 3" xfId="3723" xr:uid="{00000000-0005-0000-0000-0000410D0000}"/>
    <cellStyle name="Normal 5 4 2 4 2 4" xfId="2058" xr:uid="{00000000-0005-0000-0000-0000420D0000}"/>
    <cellStyle name="Normal 5 4 2 4 3" xfId="2475" xr:uid="{00000000-0005-0000-0000-0000430D0000}"/>
    <cellStyle name="Normal 5 4 2 4 4" xfId="3307" xr:uid="{00000000-0005-0000-0000-0000440D0000}"/>
    <cellStyle name="Normal 5 4 2 4 5" xfId="1641" xr:uid="{00000000-0005-0000-0000-0000450D0000}"/>
    <cellStyle name="Normal 5 4 2 5" xfId="671" xr:uid="{00000000-0005-0000-0000-0000460D0000}"/>
    <cellStyle name="Normal 5 4 2 5 2" xfId="2612" xr:uid="{00000000-0005-0000-0000-0000470D0000}"/>
    <cellStyle name="Normal 5 4 2 5 3" xfId="3444" xr:uid="{00000000-0005-0000-0000-0000480D0000}"/>
    <cellStyle name="Normal 5 4 2 5 4" xfId="1779" xr:uid="{00000000-0005-0000-0000-0000490D0000}"/>
    <cellStyle name="Normal 5 4 2 6" xfId="1362" xr:uid="{00000000-0005-0000-0000-00004A0D0000}"/>
    <cellStyle name="Normal 5 4 2 7" xfId="2196" xr:uid="{00000000-0005-0000-0000-00004B0D0000}"/>
    <cellStyle name="Normal 5 4 2 8" xfId="3028" xr:uid="{00000000-0005-0000-0000-00004C0D0000}"/>
    <cellStyle name="Normal 5 4 2 9" xfId="1095" xr:uid="{00000000-0005-0000-0000-00004D0D0000}"/>
    <cellStyle name="Normal 5 4 3" xfId="251" xr:uid="{00000000-0005-0000-0000-00004E0D0000}"/>
    <cellStyle name="Normal 5 4 3 2" xfId="389" xr:uid="{00000000-0005-0000-0000-00004F0D0000}"/>
    <cellStyle name="Normal 5 4 3 2 2" xfId="848" xr:uid="{00000000-0005-0000-0000-0000500D0000}"/>
    <cellStyle name="Normal 5 4 3 2 2 2" xfId="2788" xr:uid="{00000000-0005-0000-0000-0000510D0000}"/>
    <cellStyle name="Normal 5 4 3 2 2 3" xfId="3620" xr:uid="{00000000-0005-0000-0000-0000520D0000}"/>
    <cellStyle name="Normal 5 4 3 2 2 4" xfId="1955" xr:uid="{00000000-0005-0000-0000-0000530D0000}"/>
    <cellStyle name="Normal 5 4 3 2 3" xfId="1538" xr:uid="{00000000-0005-0000-0000-0000540D0000}"/>
    <cellStyle name="Normal 5 4 3 2 4" xfId="2372" xr:uid="{00000000-0005-0000-0000-0000550D0000}"/>
    <cellStyle name="Normal 5 4 3 2 5" xfId="3204" xr:uid="{00000000-0005-0000-0000-0000560D0000}"/>
    <cellStyle name="Normal 5 4 3 2 6" xfId="1291" xr:uid="{00000000-0005-0000-0000-0000570D0000}"/>
    <cellStyle name="Normal 5 4 3 3" xfId="531" xr:uid="{00000000-0005-0000-0000-0000580D0000}"/>
    <cellStyle name="Normal 5 4 3 3 2" xfId="990" xr:uid="{00000000-0005-0000-0000-0000590D0000}"/>
    <cellStyle name="Normal 5 4 3 3 2 2" xfId="2930" xr:uid="{00000000-0005-0000-0000-00005A0D0000}"/>
    <cellStyle name="Normal 5 4 3 3 2 3" xfId="3762" xr:uid="{00000000-0005-0000-0000-00005B0D0000}"/>
    <cellStyle name="Normal 5 4 3 3 2 4" xfId="2097" xr:uid="{00000000-0005-0000-0000-00005C0D0000}"/>
    <cellStyle name="Normal 5 4 3 3 3" xfId="2514" xr:uid="{00000000-0005-0000-0000-00005D0D0000}"/>
    <cellStyle name="Normal 5 4 3 3 4" xfId="3346" xr:uid="{00000000-0005-0000-0000-00005E0D0000}"/>
    <cellStyle name="Normal 5 4 3 3 5" xfId="1680" xr:uid="{00000000-0005-0000-0000-00005F0D0000}"/>
    <cellStyle name="Normal 5 4 3 4" xfId="711" xr:uid="{00000000-0005-0000-0000-0000600D0000}"/>
    <cellStyle name="Normal 5 4 3 4 2" xfId="2651" xr:uid="{00000000-0005-0000-0000-0000610D0000}"/>
    <cellStyle name="Normal 5 4 3 4 3" xfId="3483" xr:uid="{00000000-0005-0000-0000-0000620D0000}"/>
    <cellStyle name="Normal 5 4 3 4 4" xfId="1818" xr:uid="{00000000-0005-0000-0000-0000630D0000}"/>
    <cellStyle name="Normal 5 4 3 5" xfId="1401" xr:uid="{00000000-0005-0000-0000-0000640D0000}"/>
    <cellStyle name="Normal 5 4 3 6" xfId="2235" xr:uid="{00000000-0005-0000-0000-0000650D0000}"/>
    <cellStyle name="Normal 5 4 3 7" xfId="3067" xr:uid="{00000000-0005-0000-0000-0000660D0000}"/>
    <cellStyle name="Normal 5 4 3 8" xfId="1134" xr:uid="{00000000-0005-0000-0000-0000670D0000}"/>
    <cellStyle name="Normal 5 4 4" xfId="306" xr:uid="{00000000-0005-0000-0000-0000680D0000}"/>
    <cellStyle name="Normal 5 4 4 2" xfId="765" xr:uid="{00000000-0005-0000-0000-0000690D0000}"/>
    <cellStyle name="Normal 5 4 4 2 2" xfId="2705" xr:uid="{00000000-0005-0000-0000-00006A0D0000}"/>
    <cellStyle name="Normal 5 4 4 2 3" xfId="3537" xr:uid="{00000000-0005-0000-0000-00006B0D0000}"/>
    <cellStyle name="Normal 5 4 4 2 4" xfId="1872" xr:uid="{00000000-0005-0000-0000-00006C0D0000}"/>
    <cellStyle name="Normal 5 4 4 3" xfId="1455" xr:uid="{00000000-0005-0000-0000-00006D0D0000}"/>
    <cellStyle name="Normal 5 4 4 4" xfId="2289" xr:uid="{00000000-0005-0000-0000-00006E0D0000}"/>
    <cellStyle name="Normal 5 4 4 5" xfId="3121" xr:uid="{00000000-0005-0000-0000-00006F0D0000}"/>
    <cellStyle name="Normal 5 4 4 6" xfId="1288" xr:uid="{00000000-0005-0000-0000-0000700D0000}"/>
    <cellStyle name="Normal 5 4 5" xfId="460" xr:uid="{00000000-0005-0000-0000-0000710D0000}"/>
    <cellStyle name="Normal 5 4 5 2" xfId="919" xr:uid="{00000000-0005-0000-0000-0000720D0000}"/>
    <cellStyle name="Normal 5 4 5 2 2" xfId="2859" xr:uid="{00000000-0005-0000-0000-0000730D0000}"/>
    <cellStyle name="Normal 5 4 5 2 3" xfId="3691" xr:uid="{00000000-0005-0000-0000-0000740D0000}"/>
    <cellStyle name="Normal 5 4 5 2 4" xfId="2026" xr:uid="{00000000-0005-0000-0000-0000750D0000}"/>
    <cellStyle name="Normal 5 4 5 3" xfId="2443" xr:uid="{00000000-0005-0000-0000-0000760D0000}"/>
    <cellStyle name="Normal 5 4 5 4" xfId="3275" xr:uid="{00000000-0005-0000-0000-0000770D0000}"/>
    <cellStyle name="Normal 5 4 5 5" xfId="1609" xr:uid="{00000000-0005-0000-0000-0000780D0000}"/>
    <cellStyle name="Normal 5 4 6" xfId="639" xr:uid="{00000000-0005-0000-0000-0000790D0000}"/>
    <cellStyle name="Normal 5 4 6 2" xfId="2580" xr:uid="{00000000-0005-0000-0000-00007A0D0000}"/>
    <cellStyle name="Normal 5 4 6 3" xfId="3412" xr:uid="{00000000-0005-0000-0000-00007B0D0000}"/>
    <cellStyle name="Normal 5 4 6 4" xfId="1747" xr:uid="{00000000-0005-0000-0000-00007C0D0000}"/>
    <cellStyle name="Normal 5 4 7" xfId="1318" xr:uid="{00000000-0005-0000-0000-00007D0D0000}"/>
    <cellStyle name="Normal 5 4 8" xfId="2152" xr:uid="{00000000-0005-0000-0000-00007E0D0000}"/>
    <cellStyle name="Normal 5 4 9" xfId="2984" xr:uid="{00000000-0005-0000-0000-00007F0D0000}"/>
    <cellStyle name="Normal 5 5" xfId="149" xr:uid="{00000000-0005-0000-0000-0000800D0000}"/>
    <cellStyle name="Normal 5 5 2" xfId="248" xr:uid="{00000000-0005-0000-0000-0000810D0000}"/>
    <cellStyle name="Normal 5 5 2 2" xfId="386" xr:uid="{00000000-0005-0000-0000-0000820D0000}"/>
    <cellStyle name="Normal 5 5 2 2 2" xfId="845" xr:uid="{00000000-0005-0000-0000-0000830D0000}"/>
    <cellStyle name="Normal 5 5 2 2 2 2" xfId="2785" xr:uid="{00000000-0005-0000-0000-0000840D0000}"/>
    <cellStyle name="Normal 5 5 2 2 2 3" xfId="3617" xr:uid="{00000000-0005-0000-0000-0000850D0000}"/>
    <cellStyle name="Normal 5 5 2 2 2 4" xfId="1952" xr:uid="{00000000-0005-0000-0000-0000860D0000}"/>
    <cellStyle name="Normal 5 5 2 2 3" xfId="1535" xr:uid="{00000000-0005-0000-0000-0000870D0000}"/>
    <cellStyle name="Normal 5 5 2 2 4" xfId="2369" xr:uid="{00000000-0005-0000-0000-0000880D0000}"/>
    <cellStyle name="Normal 5 5 2 2 5" xfId="3201" xr:uid="{00000000-0005-0000-0000-0000890D0000}"/>
    <cellStyle name="Normal 5 5 2 2 6" xfId="1293" xr:uid="{00000000-0005-0000-0000-00008A0D0000}"/>
    <cellStyle name="Normal 5 5 2 3" xfId="528" xr:uid="{00000000-0005-0000-0000-00008B0D0000}"/>
    <cellStyle name="Normal 5 5 2 3 2" xfId="987" xr:uid="{00000000-0005-0000-0000-00008C0D0000}"/>
    <cellStyle name="Normal 5 5 2 3 2 2" xfId="2927" xr:uid="{00000000-0005-0000-0000-00008D0D0000}"/>
    <cellStyle name="Normal 5 5 2 3 2 3" xfId="3759" xr:uid="{00000000-0005-0000-0000-00008E0D0000}"/>
    <cellStyle name="Normal 5 5 2 3 2 4" xfId="2094" xr:uid="{00000000-0005-0000-0000-00008F0D0000}"/>
    <cellStyle name="Normal 5 5 2 3 3" xfId="2511" xr:uid="{00000000-0005-0000-0000-0000900D0000}"/>
    <cellStyle name="Normal 5 5 2 3 4" xfId="3343" xr:uid="{00000000-0005-0000-0000-0000910D0000}"/>
    <cellStyle name="Normal 5 5 2 3 5" xfId="1677" xr:uid="{00000000-0005-0000-0000-0000920D0000}"/>
    <cellStyle name="Normal 5 5 2 4" xfId="708" xr:uid="{00000000-0005-0000-0000-0000930D0000}"/>
    <cellStyle name="Normal 5 5 2 4 2" xfId="2648" xr:uid="{00000000-0005-0000-0000-0000940D0000}"/>
    <cellStyle name="Normal 5 5 2 4 3" xfId="3480" xr:uid="{00000000-0005-0000-0000-0000950D0000}"/>
    <cellStyle name="Normal 5 5 2 4 4" xfId="1815" xr:uid="{00000000-0005-0000-0000-0000960D0000}"/>
    <cellStyle name="Normal 5 5 2 5" xfId="1398" xr:uid="{00000000-0005-0000-0000-0000970D0000}"/>
    <cellStyle name="Normal 5 5 2 6" xfId="2232" xr:uid="{00000000-0005-0000-0000-0000980D0000}"/>
    <cellStyle name="Normal 5 5 2 7" xfId="3064" xr:uid="{00000000-0005-0000-0000-0000990D0000}"/>
    <cellStyle name="Normal 5 5 2 8" xfId="1131" xr:uid="{00000000-0005-0000-0000-00009A0D0000}"/>
    <cellStyle name="Normal 5 5 3" xfId="303" xr:uid="{00000000-0005-0000-0000-00009B0D0000}"/>
    <cellStyle name="Normal 5 5 3 2" xfId="762" xr:uid="{00000000-0005-0000-0000-00009C0D0000}"/>
    <cellStyle name="Normal 5 5 3 2 2" xfId="2702" xr:uid="{00000000-0005-0000-0000-00009D0D0000}"/>
    <cellStyle name="Normal 5 5 3 2 3" xfId="3534" xr:uid="{00000000-0005-0000-0000-00009E0D0000}"/>
    <cellStyle name="Normal 5 5 3 2 4" xfId="1869" xr:uid="{00000000-0005-0000-0000-00009F0D0000}"/>
    <cellStyle name="Normal 5 5 3 3" xfId="1452" xr:uid="{00000000-0005-0000-0000-0000A00D0000}"/>
    <cellStyle name="Normal 5 5 3 4" xfId="2286" xr:uid="{00000000-0005-0000-0000-0000A10D0000}"/>
    <cellStyle name="Normal 5 5 3 5" xfId="3118" xr:uid="{00000000-0005-0000-0000-0000A20D0000}"/>
    <cellStyle name="Normal 5 5 3 6" xfId="1292" xr:uid="{00000000-0005-0000-0000-0000A30D0000}"/>
    <cellStyle name="Normal 5 5 4" xfId="457" xr:uid="{00000000-0005-0000-0000-0000A40D0000}"/>
    <cellStyle name="Normal 5 5 4 2" xfId="916" xr:uid="{00000000-0005-0000-0000-0000A50D0000}"/>
    <cellStyle name="Normal 5 5 4 2 2" xfId="2856" xr:uid="{00000000-0005-0000-0000-0000A60D0000}"/>
    <cellStyle name="Normal 5 5 4 2 3" xfId="3688" xr:uid="{00000000-0005-0000-0000-0000A70D0000}"/>
    <cellStyle name="Normal 5 5 4 2 4" xfId="2023" xr:uid="{00000000-0005-0000-0000-0000A80D0000}"/>
    <cellStyle name="Normal 5 5 4 3" xfId="2440" xr:uid="{00000000-0005-0000-0000-0000A90D0000}"/>
    <cellStyle name="Normal 5 5 4 4" xfId="3272" xr:uid="{00000000-0005-0000-0000-0000AA0D0000}"/>
    <cellStyle name="Normal 5 5 4 5" xfId="1606" xr:uid="{00000000-0005-0000-0000-0000AB0D0000}"/>
    <cellStyle name="Normal 5 5 5" xfId="635" xr:uid="{00000000-0005-0000-0000-0000AC0D0000}"/>
    <cellStyle name="Normal 5 5 5 2" xfId="2577" xr:uid="{00000000-0005-0000-0000-0000AD0D0000}"/>
    <cellStyle name="Normal 5 5 5 3" xfId="3409" xr:uid="{00000000-0005-0000-0000-0000AE0D0000}"/>
    <cellStyle name="Normal 5 5 5 4" xfId="1744" xr:uid="{00000000-0005-0000-0000-0000AF0D0000}"/>
    <cellStyle name="Normal 5 5 6" xfId="1315" xr:uid="{00000000-0005-0000-0000-0000B00D0000}"/>
    <cellStyle name="Normal 5 5 7" xfId="2149" xr:uid="{00000000-0005-0000-0000-0000B10D0000}"/>
    <cellStyle name="Normal 5 5 8" xfId="2981" xr:uid="{00000000-0005-0000-0000-0000B20D0000}"/>
    <cellStyle name="Normal 5 5 9" xfId="1060" xr:uid="{00000000-0005-0000-0000-0000B30D0000}"/>
    <cellStyle name="Normal 5 6" xfId="198" xr:uid="{00000000-0005-0000-0000-0000B40D0000}"/>
    <cellStyle name="Normal 5 6 2" xfId="273" xr:uid="{00000000-0005-0000-0000-0000B50D0000}"/>
    <cellStyle name="Normal 5 6 2 2" xfId="411" xr:uid="{00000000-0005-0000-0000-0000B60D0000}"/>
    <cellStyle name="Normal 5 6 2 2 2" xfId="870" xr:uid="{00000000-0005-0000-0000-0000B70D0000}"/>
    <cellStyle name="Normal 5 6 2 2 2 2" xfId="2810" xr:uid="{00000000-0005-0000-0000-0000B80D0000}"/>
    <cellStyle name="Normal 5 6 2 2 2 3" xfId="3642" xr:uid="{00000000-0005-0000-0000-0000B90D0000}"/>
    <cellStyle name="Normal 5 6 2 2 2 4" xfId="1977" xr:uid="{00000000-0005-0000-0000-0000BA0D0000}"/>
    <cellStyle name="Normal 5 6 2 2 3" xfId="1560" xr:uid="{00000000-0005-0000-0000-0000BB0D0000}"/>
    <cellStyle name="Normal 5 6 2 2 4" xfId="2394" xr:uid="{00000000-0005-0000-0000-0000BC0D0000}"/>
    <cellStyle name="Normal 5 6 2 2 5" xfId="3226" xr:uid="{00000000-0005-0000-0000-0000BD0D0000}"/>
    <cellStyle name="Normal 5 6 2 2 6" xfId="1295" xr:uid="{00000000-0005-0000-0000-0000BE0D0000}"/>
    <cellStyle name="Normal 5 6 2 3" xfId="553" xr:uid="{00000000-0005-0000-0000-0000BF0D0000}"/>
    <cellStyle name="Normal 5 6 2 3 2" xfId="1012" xr:uid="{00000000-0005-0000-0000-0000C00D0000}"/>
    <cellStyle name="Normal 5 6 2 3 2 2" xfId="2952" xr:uid="{00000000-0005-0000-0000-0000C10D0000}"/>
    <cellStyle name="Normal 5 6 2 3 2 3" xfId="3784" xr:uid="{00000000-0005-0000-0000-0000C20D0000}"/>
    <cellStyle name="Normal 5 6 2 3 2 4" xfId="2119" xr:uid="{00000000-0005-0000-0000-0000C30D0000}"/>
    <cellStyle name="Normal 5 6 2 3 3" xfId="2536" xr:uid="{00000000-0005-0000-0000-0000C40D0000}"/>
    <cellStyle name="Normal 5 6 2 3 4" xfId="3368" xr:uid="{00000000-0005-0000-0000-0000C50D0000}"/>
    <cellStyle name="Normal 5 6 2 3 5" xfId="1702" xr:uid="{00000000-0005-0000-0000-0000C60D0000}"/>
    <cellStyle name="Normal 5 6 2 4" xfId="733" xr:uid="{00000000-0005-0000-0000-0000C70D0000}"/>
    <cellStyle name="Normal 5 6 2 4 2" xfId="2673" xr:uid="{00000000-0005-0000-0000-0000C80D0000}"/>
    <cellStyle name="Normal 5 6 2 4 3" xfId="3505" xr:uid="{00000000-0005-0000-0000-0000C90D0000}"/>
    <cellStyle name="Normal 5 6 2 4 4" xfId="1840" xr:uid="{00000000-0005-0000-0000-0000CA0D0000}"/>
    <cellStyle name="Normal 5 6 2 5" xfId="1423" xr:uid="{00000000-0005-0000-0000-0000CB0D0000}"/>
    <cellStyle name="Normal 5 6 2 6" xfId="2257" xr:uid="{00000000-0005-0000-0000-0000CC0D0000}"/>
    <cellStyle name="Normal 5 6 2 7" xfId="3089" xr:uid="{00000000-0005-0000-0000-0000CD0D0000}"/>
    <cellStyle name="Normal 5 6 2 8" xfId="1156" xr:uid="{00000000-0005-0000-0000-0000CE0D0000}"/>
    <cellStyle name="Normal 5 6 3" xfId="340" xr:uid="{00000000-0005-0000-0000-0000CF0D0000}"/>
    <cellStyle name="Normal 5 6 3 2" xfId="799" xr:uid="{00000000-0005-0000-0000-0000D00D0000}"/>
    <cellStyle name="Normal 5 6 3 2 2" xfId="2739" xr:uid="{00000000-0005-0000-0000-0000D10D0000}"/>
    <cellStyle name="Normal 5 6 3 2 3" xfId="3571" xr:uid="{00000000-0005-0000-0000-0000D20D0000}"/>
    <cellStyle name="Normal 5 6 3 2 4" xfId="1906" xr:uid="{00000000-0005-0000-0000-0000D30D0000}"/>
    <cellStyle name="Normal 5 6 3 3" xfId="1489" xr:uid="{00000000-0005-0000-0000-0000D40D0000}"/>
    <cellStyle name="Normal 5 6 3 4" xfId="2323" xr:uid="{00000000-0005-0000-0000-0000D50D0000}"/>
    <cellStyle name="Normal 5 6 3 5" xfId="3155" xr:uid="{00000000-0005-0000-0000-0000D60D0000}"/>
    <cellStyle name="Normal 5 6 3 6" xfId="1294" xr:uid="{00000000-0005-0000-0000-0000D70D0000}"/>
    <cellStyle name="Normal 5 6 4" xfId="482" xr:uid="{00000000-0005-0000-0000-0000D80D0000}"/>
    <cellStyle name="Normal 5 6 4 2" xfId="941" xr:uid="{00000000-0005-0000-0000-0000D90D0000}"/>
    <cellStyle name="Normal 5 6 4 2 2" xfId="2881" xr:uid="{00000000-0005-0000-0000-0000DA0D0000}"/>
    <cellStyle name="Normal 5 6 4 2 3" xfId="3713" xr:uid="{00000000-0005-0000-0000-0000DB0D0000}"/>
    <cellStyle name="Normal 5 6 4 2 4" xfId="2048" xr:uid="{00000000-0005-0000-0000-0000DC0D0000}"/>
    <cellStyle name="Normal 5 6 4 3" xfId="2465" xr:uid="{00000000-0005-0000-0000-0000DD0D0000}"/>
    <cellStyle name="Normal 5 6 4 4" xfId="3297" xr:uid="{00000000-0005-0000-0000-0000DE0D0000}"/>
    <cellStyle name="Normal 5 6 4 5" xfId="1631" xr:uid="{00000000-0005-0000-0000-0000DF0D0000}"/>
    <cellStyle name="Normal 5 6 5" xfId="661" xr:uid="{00000000-0005-0000-0000-0000E00D0000}"/>
    <cellStyle name="Normal 5 6 5 2" xfId="2602" xr:uid="{00000000-0005-0000-0000-0000E10D0000}"/>
    <cellStyle name="Normal 5 6 5 3" xfId="3434" xr:uid="{00000000-0005-0000-0000-0000E20D0000}"/>
    <cellStyle name="Normal 5 6 5 4" xfId="1769" xr:uid="{00000000-0005-0000-0000-0000E30D0000}"/>
    <cellStyle name="Normal 5 6 6" xfId="1352" xr:uid="{00000000-0005-0000-0000-0000E40D0000}"/>
    <cellStyle name="Normal 5 6 7" xfId="2186" xr:uid="{00000000-0005-0000-0000-0000E50D0000}"/>
    <cellStyle name="Normal 5 6 8" xfId="3018" xr:uid="{00000000-0005-0000-0000-0000E60D0000}"/>
    <cellStyle name="Normal 5 6 9" xfId="1085" xr:uid="{00000000-0005-0000-0000-0000E70D0000}"/>
    <cellStyle name="Normal 5 7" xfId="238" xr:uid="{00000000-0005-0000-0000-0000E80D0000}"/>
    <cellStyle name="Normal 5 7 2" xfId="377" xr:uid="{00000000-0005-0000-0000-0000E90D0000}"/>
    <cellStyle name="Normal 5 7 2 2" xfId="519" xr:uid="{00000000-0005-0000-0000-0000EA0D0000}"/>
    <cellStyle name="Normal 5 7 2 2 2" xfId="978" xr:uid="{00000000-0005-0000-0000-0000EB0D0000}"/>
    <cellStyle name="Normal 5 7 2 2 2 2" xfId="2918" xr:uid="{00000000-0005-0000-0000-0000EC0D0000}"/>
    <cellStyle name="Normal 5 7 2 2 2 3" xfId="3750" xr:uid="{00000000-0005-0000-0000-0000ED0D0000}"/>
    <cellStyle name="Normal 5 7 2 2 2 4" xfId="2085" xr:uid="{00000000-0005-0000-0000-0000EE0D0000}"/>
    <cellStyle name="Normal 5 7 2 2 3" xfId="1668" xr:uid="{00000000-0005-0000-0000-0000EF0D0000}"/>
    <cellStyle name="Normal 5 7 2 2 4" xfId="2502" xr:uid="{00000000-0005-0000-0000-0000F00D0000}"/>
    <cellStyle name="Normal 5 7 2 2 5" xfId="3334" xr:uid="{00000000-0005-0000-0000-0000F10D0000}"/>
    <cellStyle name="Normal 5 7 2 2 6" xfId="1297" xr:uid="{00000000-0005-0000-0000-0000F20D0000}"/>
    <cellStyle name="Normal 5 7 2 3" xfId="836" xr:uid="{00000000-0005-0000-0000-0000F30D0000}"/>
    <cellStyle name="Normal 5 7 2 3 2" xfId="2776" xr:uid="{00000000-0005-0000-0000-0000F40D0000}"/>
    <cellStyle name="Normal 5 7 2 3 3" xfId="3608" xr:uid="{00000000-0005-0000-0000-0000F50D0000}"/>
    <cellStyle name="Normal 5 7 2 3 4" xfId="1943" xr:uid="{00000000-0005-0000-0000-0000F60D0000}"/>
    <cellStyle name="Normal 5 7 2 4" xfId="1526" xr:uid="{00000000-0005-0000-0000-0000F70D0000}"/>
    <cellStyle name="Normal 5 7 2 5" xfId="2360" xr:uid="{00000000-0005-0000-0000-0000F80D0000}"/>
    <cellStyle name="Normal 5 7 2 6" xfId="3192" xr:uid="{00000000-0005-0000-0000-0000F90D0000}"/>
    <cellStyle name="Normal 5 7 2 7" xfId="1122" xr:uid="{00000000-0005-0000-0000-0000FA0D0000}"/>
    <cellStyle name="Normal 5 7 3" xfId="448" xr:uid="{00000000-0005-0000-0000-0000FB0D0000}"/>
    <cellStyle name="Normal 5 7 3 2" xfId="907" xr:uid="{00000000-0005-0000-0000-0000FC0D0000}"/>
    <cellStyle name="Normal 5 7 3 2 2" xfId="2847" xr:uid="{00000000-0005-0000-0000-0000FD0D0000}"/>
    <cellStyle name="Normal 5 7 3 2 3" xfId="3679" xr:uid="{00000000-0005-0000-0000-0000FE0D0000}"/>
    <cellStyle name="Normal 5 7 3 2 4" xfId="2014" xr:uid="{00000000-0005-0000-0000-0000FF0D0000}"/>
    <cellStyle name="Normal 5 7 3 3" xfId="1597" xr:uid="{00000000-0005-0000-0000-0000000E0000}"/>
    <cellStyle name="Normal 5 7 3 4" xfId="2431" xr:uid="{00000000-0005-0000-0000-0000010E0000}"/>
    <cellStyle name="Normal 5 7 3 5" xfId="3263" xr:uid="{00000000-0005-0000-0000-0000020E0000}"/>
    <cellStyle name="Normal 5 7 3 6" xfId="1296" xr:uid="{00000000-0005-0000-0000-0000030E0000}"/>
    <cellStyle name="Normal 5 7 4" xfId="699" xr:uid="{00000000-0005-0000-0000-0000040E0000}"/>
    <cellStyle name="Normal 5 7 4 2" xfId="2639" xr:uid="{00000000-0005-0000-0000-0000050E0000}"/>
    <cellStyle name="Normal 5 7 4 3" xfId="3471" xr:uid="{00000000-0005-0000-0000-0000060E0000}"/>
    <cellStyle name="Normal 5 7 4 4" xfId="1806" xr:uid="{00000000-0005-0000-0000-0000070E0000}"/>
    <cellStyle name="Normal 5 7 5" xfId="1389" xr:uid="{00000000-0005-0000-0000-0000080E0000}"/>
    <cellStyle name="Normal 5 7 6" xfId="2223" xr:uid="{00000000-0005-0000-0000-0000090E0000}"/>
    <cellStyle name="Normal 5 7 7" xfId="3055" xr:uid="{00000000-0005-0000-0000-00000A0E0000}"/>
    <cellStyle name="Normal 5 7 8" xfId="1051" xr:uid="{00000000-0005-0000-0000-00000B0E0000}"/>
    <cellStyle name="Normal 5 8" xfId="294" xr:uid="{00000000-0005-0000-0000-00000C0E0000}"/>
    <cellStyle name="Normal 5 8 2" xfId="753" xr:uid="{00000000-0005-0000-0000-00000D0E0000}"/>
    <cellStyle name="Normal 5 8 2 2" xfId="2693" xr:uid="{00000000-0005-0000-0000-00000E0E0000}"/>
    <cellStyle name="Normal 5 8 2 3" xfId="3525" xr:uid="{00000000-0005-0000-0000-00000F0E0000}"/>
    <cellStyle name="Normal 5 8 2 4" xfId="1860" xr:uid="{00000000-0005-0000-0000-0000100E0000}"/>
    <cellStyle name="Normal 5 8 3" xfId="2277" xr:uid="{00000000-0005-0000-0000-0000110E0000}"/>
    <cellStyle name="Normal 5 8 4" xfId="3109" xr:uid="{00000000-0005-0000-0000-0000120E0000}"/>
    <cellStyle name="Normal 5 8 5" xfId="1443" xr:uid="{00000000-0005-0000-0000-0000130E0000}"/>
    <cellStyle name="Normal 5 9" xfId="622" xr:uid="{00000000-0005-0000-0000-0000140E0000}"/>
    <cellStyle name="Normal 5 9 2" xfId="2568" xr:uid="{00000000-0005-0000-0000-0000150E0000}"/>
    <cellStyle name="Normal 5 9 3" xfId="3400" xr:uid="{00000000-0005-0000-0000-0000160E0000}"/>
    <cellStyle name="Normal 5 9 4" xfId="1735" xr:uid="{00000000-0005-0000-0000-0000170E0000}"/>
    <cellStyle name="Normal 6" xfId="2" xr:uid="{00000000-0005-0000-0000-0000180E0000}"/>
    <cellStyle name="Normal 6 2" xfId="636" xr:uid="{00000000-0005-0000-0000-0000190E0000}"/>
    <cellStyle name="Normal 6 3" xfId="588" xr:uid="{00000000-0005-0000-0000-00001A0E0000}"/>
    <cellStyle name="Normal 7" xfId="165" xr:uid="{00000000-0005-0000-0000-00001B0E0000}"/>
    <cellStyle name="Normal 7 10" xfId="1071" xr:uid="{00000000-0005-0000-0000-00001C0E0000}"/>
    <cellStyle name="Normal 7 2" xfId="259" xr:uid="{00000000-0005-0000-0000-00001D0E0000}"/>
    <cellStyle name="Normal 7 2 2" xfId="397" xr:uid="{00000000-0005-0000-0000-00001E0E0000}"/>
    <cellStyle name="Normal 7 2 2 2" xfId="856" xr:uid="{00000000-0005-0000-0000-00001F0E0000}"/>
    <cellStyle name="Normal 7 2 2 2 2" xfId="2796" xr:uid="{00000000-0005-0000-0000-0000200E0000}"/>
    <cellStyle name="Normal 7 2 2 2 3" xfId="3628" xr:uid="{00000000-0005-0000-0000-0000210E0000}"/>
    <cellStyle name="Normal 7 2 2 2 4" xfId="1963" xr:uid="{00000000-0005-0000-0000-0000220E0000}"/>
    <cellStyle name="Normal 7 2 2 3" xfId="1546" xr:uid="{00000000-0005-0000-0000-0000230E0000}"/>
    <cellStyle name="Normal 7 2 2 4" xfId="2380" xr:uid="{00000000-0005-0000-0000-0000240E0000}"/>
    <cellStyle name="Normal 7 2 2 5" xfId="3212" xr:uid="{00000000-0005-0000-0000-0000250E0000}"/>
    <cellStyle name="Normal 7 2 2 6" xfId="1299" xr:uid="{00000000-0005-0000-0000-0000260E0000}"/>
    <cellStyle name="Normal 7 2 3" xfId="539" xr:uid="{00000000-0005-0000-0000-0000270E0000}"/>
    <cellStyle name="Normal 7 2 3 2" xfId="998" xr:uid="{00000000-0005-0000-0000-0000280E0000}"/>
    <cellStyle name="Normal 7 2 3 2 2" xfId="2938" xr:uid="{00000000-0005-0000-0000-0000290E0000}"/>
    <cellStyle name="Normal 7 2 3 2 3" xfId="3770" xr:uid="{00000000-0005-0000-0000-00002A0E0000}"/>
    <cellStyle name="Normal 7 2 3 2 4" xfId="2105" xr:uid="{00000000-0005-0000-0000-00002B0E0000}"/>
    <cellStyle name="Normal 7 2 3 3" xfId="2522" xr:uid="{00000000-0005-0000-0000-00002C0E0000}"/>
    <cellStyle name="Normal 7 2 3 4" xfId="3354" xr:uid="{00000000-0005-0000-0000-00002D0E0000}"/>
    <cellStyle name="Normal 7 2 3 5" xfId="1688" xr:uid="{00000000-0005-0000-0000-00002E0E0000}"/>
    <cellStyle name="Normal 7 2 4" xfId="719" xr:uid="{00000000-0005-0000-0000-00002F0E0000}"/>
    <cellStyle name="Normal 7 2 4 2" xfId="2659" xr:uid="{00000000-0005-0000-0000-0000300E0000}"/>
    <cellStyle name="Normal 7 2 4 3" xfId="3491" xr:uid="{00000000-0005-0000-0000-0000310E0000}"/>
    <cellStyle name="Normal 7 2 4 4" xfId="1826" xr:uid="{00000000-0005-0000-0000-0000320E0000}"/>
    <cellStyle name="Normal 7 2 5" xfId="1409" xr:uid="{00000000-0005-0000-0000-0000330E0000}"/>
    <cellStyle name="Normal 7 2 6" xfId="2243" xr:uid="{00000000-0005-0000-0000-0000340E0000}"/>
    <cellStyle name="Normal 7 2 7" xfId="3075" xr:uid="{00000000-0005-0000-0000-0000350E0000}"/>
    <cellStyle name="Normal 7 2 8" xfId="1142" xr:uid="{00000000-0005-0000-0000-0000360E0000}"/>
    <cellStyle name="Normal 7 3" xfId="314" xr:uid="{00000000-0005-0000-0000-0000370E0000}"/>
    <cellStyle name="Normal 7 3 2" xfId="773" xr:uid="{00000000-0005-0000-0000-0000380E0000}"/>
    <cellStyle name="Normal 7 3 2 2" xfId="2713" xr:uid="{00000000-0005-0000-0000-0000390E0000}"/>
    <cellStyle name="Normal 7 3 2 3" xfId="3545" xr:uid="{00000000-0005-0000-0000-00003A0E0000}"/>
    <cellStyle name="Normal 7 3 2 4" xfId="1880" xr:uid="{00000000-0005-0000-0000-00003B0E0000}"/>
    <cellStyle name="Normal 7 3 3" xfId="1463" xr:uid="{00000000-0005-0000-0000-00003C0E0000}"/>
    <cellStyle name="Normal 7 3 4" xfId="2297" xr:uid="{00000000-0005-0000-0000-00003D0E0000}"/>
    <cellStyle name="Normal 7 3 5" xfId="3129" xr:uid="{00000000-0005-0000-0000-00003E0E0000}"/>
    <cellStyle name="Normal 7 3 6" xfId="1298" xr:uid="{00000000-0005-0000-0000-00003F0E0000}"/>
    <cellStyle name="Normal 7 4" xfId="468" xr:uid="{00000000-0005-0000-0000-0000400E0000}"/>
    <cellStyle name="Normal 7 4 2" xfId="927" xr:uid="{00000000-0005-0000-0000-0000410E0000}"/>
    <cellStyle name="Normal 7 4 2 2" xfId="2867" xr:uid="{00000000-0005-0000-0000-0000420E0000}"/>
    <cellStyle name="Normal 7 4 2 3" xfId="3699" xr:uid="{00000000-0005-0000-0000-0000430E0000}"/>
    <cellStyle name="Normal 7 4 2 4" xfId="2034" xr:uid="{00000000-0005-0000-0000-0000440E0000}"/>
    <cellStyle name="Normal 7 4 3" xfId="2451" xr:uid="{00000000-0005-0000-0000-0000450E0000}"/>
    <cellStyle name="Normal 7 4 4" xfId="3283" xr:uid="{00000000-0005-0000-0000-0000460E0000}"/>
    <cellStyle name="Normal 7 4 5" xfId="1617" xr:uid="{00000000-0005-0000-0000-0000470E0000}"/>
    <cellStyle name="Normal 7 5" xfId="647" xr:uid="{00000000-0005-0000-0000-0000480E0000}"/>
    <cellStyle name="Normal 7 5 2" xfId="2588" xr:uid="{00000000-0005-0000-0000-0000490E0000}"/>
    <cellStyle name="Normal 7 5 3" xfId="3420" xr:uid="{00000000-0005-0000-0000-00004A0E0000}"/>
    <cellStyle name="Normal 7 5 4" xfId="1755" xr:uid="{00000000-0005-0000-0000-00004B0E0000}"/>
    <cellStyle name="Normal 7 6" xfId="589" xr:uid="{00000000-0005-0000-0000-00004C0E0000}"/>
    <cellStyle name="Normal 7 7" xfId="1326" xr:uid="{00000000-0005-0000-0000-00004D0E0000}"/>
    <cellStyle name="Normal 7 8" xfId="2160" xr:uid="{00000000-0005-0000-0000-00004E0E0000}"/>
    <cellStyle name="Normal 7 9" xfId="2992" xr:uid="{00000000-0005-0000-0000-00004F0E0000}"/>
    <cellStyle name="Normal 8" xfId="92" xr:uid="{00000000-0005-0000-0000-0000500E0000}"/>
    <cellStyle name="Normal 8 2" xfId="633" xr:uid="{00000000-0005-0000-0000-0000510E0000}"/>
    <cellStyle name="Normal 8 3" xfId="590" xr:uid="{00000000-0005-0000-0000-0000520E0000}"/>
    <cellStyle name="Normal 9" xfId="171" xr:uid="{00000000-0005-0000-0000-0000530E0000}"/>
    <cellStyle name="Normal 9 10" xfId="1077" xr:uid="{00000000-0005-0000-0000-0000540E0000}"/>
    <cellStyle name="Normal 9 2" xfId="265" xr:uid="{00000000-0005-0000-0000-0000550E0000}"/>
    <cellStyle name="Normal 9 2 2" xfId="403" xr:uid="{00000000-0005-0000-0000-0000560E0000}"/>
    <cellStyle name="Normal 9 2 2 2" xfId="862" xr:uid="{00000000-0005-0000-0000-0000570E0000}"/>
    <cellStyle name="Normal 9 2 2 2 2" xfId="2802" xr:uid="{00000000-0005-0000-0000-0000580E0000}"/>
    <cellStyle name="Normal 9 2 2 2 3" xfId="3634" xr:uid="{00000000-0005-0000-0000-0000590E0000}"/>
    <cellStyle name="Normal 9 2 2 2 4" xfId="1969" xr:uid="{00000000-0005-0000-0000-00005A0E0000}"/>
    <cellStyle name="Normal 9 2 2 3" xfId="1552" xr:uid="{00000000-0005-0000-0000-00005B0E0000}"/>
    <cellStyle name="Normal 9 2 2 4" xfId="2386" xr:uid="{00000000-0005-0000-0000-00005C0E0000}"/>
    <cellStyle name="Normal 9 2 2 5" xfId="3218" xr:uid="{00000000-0005-0000-0000-00005D0E0000}"/>
    <cellStyle name="Normal 9 2 2 6" xfId="1301" xr:uid="{00000000-0005-0000-0000-00005E0E0000}"/>
    <cellStyle name="Normal 9 2 3" xfId="545" xr:uid="{00000000-0005-0000-0000-00005F0E0000}"/>
    <cellStyle name="Normal 9 2 3 2" xfId="1004" xr:uid="{00000000-0005-0000-0000-0000600E0000}"/>
    <cellStyle name="Normal 9 2 3 2 2" xfId="2944" xr:uid="{00000000-0005-0000-0000-0000610E0000}"/>
    <cellStyle name="Normal 9 2 3 2 3" xfId="3776" xr:uid="{00000000-0005-0000-0000-0000620E0000}"/>
    <cellStyle name="Normal 9 2 3 2 4" xfId="2111" xr:uid="{00000000-0005-0000-0000-0000630E0000}"/>
    <cellStyle name="Normal 9 2 3 3" xfId="2528" xr:uid="{00000000-0005-0000-0000-0000640E0000}"/>
    <cellStyle name="Normal 9 2 3 4" xfId="3360" xr:uid="{00000000-0005-0000-0000-0000650E0000}"/>
    <cellStyle name="Normal 9 2 3 5" xfId="1694" xr:uid="{00000000-0005-0000-0000-0000660E0000}"/>
    <cellStyle name="Normal 9 2 4" xfId="725" xr:uid="{00000000-0005-0000-0000-0000670E0000}"/>
    <cellStyle name="Normal 9 2 4 2" xfId="2665" xr:uid="{00000000-0005-0000-0000-0000680E0000}"/>
    <cellStyle name="Normal 9 2 4 3" xfId="3497" xr:uid="{00000000-0005-0000-0000-0000690E0000}"/>
    <cellStyle name="Normal 9 2 4 4" xfId="1832" xr:uid="{00000000-0005-0000-0000-00006A0E0000}"/>
    <cellStyle name="Normal 9 2 5" xfId="1415" xr:uid="{00000000-0005-0000-0000-00006B0E0000}"/>
    <cellStyle name="Normal 9 2 6" xfId="2249" xr:uid="{00000000-0005-0000-0000-00006C0E0000}"/>
    <cellStyle name="Normal 9 2 7" xfId="3081" xr:uid="{00000000-0005-0000-0000-00006D0E0000}"/>
    <cellStyle name="Normal 9 2 8" xfId="1148" xr:uid="{00000000-0005-0000-0000-00006E0E0000}"/>
    <cellStyle name="Normal 9 3" xfId="320" xr:uid="{00000000-0005-0000-0000-00006F0E0000}"/>
    <cellStyle name="Normal 9 3 2" xfId="779" xr:uid="{00000000-0005-0000-0000-0000700E0000}"/>
    <cellStyle name="Normal 9 3 2 2" xfId="2719" xr:uid="{00000000-0005-0000-0000-0000710E0000}"/>
    <cellStyle name="Normal 9 3 2 3" xfId="3551" xr:uid="{00000000-0005-0000-0000-0000720E0000}"/>
    <cellStyle name="Normal 9 3 2 4" xfId="1886" xr:uid="{00000000-0005-0000-0000-0000730E0000}"/>
    <cellStyle name="Normal 9 3 3" xfId="1469" xr:uid="{00000000-0005-0000-0000-0000740E0000}"/>
    <cellStyle name="Normal 9 3 4" xfId="2303" xr:uid="{00000000-0005-0000-0000-0000750E0000}"/>
    <cellStyle name="Normal 9 3 5" xfId="3135" xr:uid="{00000000-0005-0000-0000-0000760E0000}"/>
    <cellStyle name="Normal 9 3 6" xfId="1300" xr:uid="{00000000-0005-0000-0000-0000770E0000}"/>
    <cellStyle name="Normal 9 4" xfId="474" xr:uid="{00000000-0005-0000-0000-0000780E0000}"/>
    <cellStyle name="Normal 9 4 2" xfId="933" xr:uid="{00000000-0005-0000-0000-0000790E0000}"/>
    <cellStyle name="Normal 9 4 2 2" xfId="2873" xr:uid="{00000000-0005-0000-0000-00007A0E0000}"/>
    <cellStyle name="Normal 9 4 2 3" xfId="3705" xr:uid="{00000000-0005-0000-0000-00007B0E0000}"/>
    <cellStyle name="Normal 9 4 2 4" xfId="2040" xr:uid="{00000000-0005-0000-0000-00007C0E0000}"/>
    <cellStyle name="Normal 9 4 3" xfId="2457" xr:uid="{00000000-0005-0000-0000-00007D0E0000}"/>
    <cellStyle name="Normal 9 4 4" xfId="3289" xr:uid="{00000000-0005-0000-0000-00007E0E0000}"/>
    <cellStyle name="Normal 9 4 5" xfId="1623" xr:uid="{00000000-0005-0000-0000-00007F0E0000}"/>
    <cellStyle name="Normal 9 5" xfId="653" xr:uid="{00000000-0005-0000-0000-0000800E0000}"/>
    <cellStyle name="Normal 9 5 2" xfId="2594" xr:uid="{00000000-0005-0000-0000-0000810E0000}"/>
    <cellStyle name="Normal 9 5 3" xfId="3426" xr:uid="{00000000-0005-0000-0000-0000820E0000}"/>
    <cellStyle name="Normal 9 5 4" xfId="1761" xr:uid="{00000000-0005-0000-0000-0000830E0000}"/>
    <cellStyle name="Normal 9 6" xfId="591" xr:uid="{00000000-0005-0000-0000-0000840E0000}"/>
    <cellStyle name="Normal 9 7" xfId="1332" xr:uid="{00000000-0005-0000-0000-0000850E0000}"/>
    <cellStyle name="Normal 9 8" xfId="2166" xr:uid="{00000000-0005-0000-0000-0000860E0000}"/>
    <cellStyle name="Normal 9 9" xfId="2998" xr:uid="{00000000-0005-0000-0000-0000870E0000}"/>
    <cellStyle name="Note 2" xfId="140" xr:uid="{00000000-0005-0000-0000-0000880E0000}"/>
    <cellStyle name="Note 3" xfId="173" xr:uid="{00000000-0005-0000-0000-0000890E0000}"/>
    <cellStyle name="Note 3 2" xfId="267" xr:uid="{00000000-0005-0000-0000-00008A0E0000}"/>
    <cellStyle name="Note 3 2 2" xfId="405" xr:uid="{00000000-0005-0000-0000-00008B0E0000}"/>
    <cellStyle name="Note 3 2 2 2" xfId="864" xr:uid="{00000000-0005-0000-0000-00008C0E0000}"/>
    <cellStyle name="Note 3 2 2 2 2" xfId="2804" xr:uid="{00000000-0005-0000-0000-00008D0E0000}"/>
    <cellStyle name="Note 3 2 2 2 3" xfId="3636" xr:uid="{00000000-0005-0000-0000-00008E0E0000}"/>
    <cellStyle name="Note 3 2 2 2 4" xfId="1971" xr:uid="{00000000-0005-0000-0000-00008F0E0000}"/>
    <cellStyle name="Note 3 2 2 3" xfId="1554" xr:uid="{00000000-0005-0000-0000-0000900E0000}"/>
    <cellStyle name="Note 3 2 2 4" xfId="2388" xr:uid="{00000000-0005-0000-0000-0000910E0000}"/>
    <cellStyle name="Note 3 2 2 5" xfId="3220" xr:uid="{00000000-0005-0000-0000-0000920E0000}"/>
    <cellStyle name="Note 3 2 2 6" xfId="1303" xr:uid="{00000000-0005-0000-0000-0000930E0000}"/>
    <cellStyle name="Note 3 2 3" xfId="547" xr:uid="{00000000-0005-0000-0000-0000940E0000}"/>
    <cellStyle name="Note 3 2 3 2" xfId="1006" xr:uid="{00000000-0005-0000-0000-0000950E0000}"/>
    <cellStyle name="Note 3 2 3 2 2" xfId="2946" xr:uid="{00000000-0005-0000-0000-0000960E0000}"/>
    <cellStyle name="Note 3 2 3 2 3" xfId="3778" xr:uid="{00000000-0005-0000-0000-0000970E0000}"/>
    <cellStyle name="Note 3 2 3 2 4" xfId="2113" xr:uid="{00000000-0005-0000-0000-0000980E0000}"/>
    <cellStyle name="Note 3 2 3 3" xfId="2530" xr:uid="{00000000-0005-0000-0000-0000990E0000}"/>
    <cellStyle name="Note 3 2 3 4" xfId="3362" xr:uid="{00000000-0005-0000-0000-00009A0E0000}"/>
    <cellStyle name="Note 3 2 3 5" xfId="1696" xr:uid="{00000000-0005-0000-0000-00009B0E0000}"/>
    <cellStyle name="Note 3 2 4" xfId="727" xr:uid="{00000000-0005-0000-0000-00009C0E0000}"/>
    <cellStyle name="Note 3 2 4 2" xfId="2667" xr:uid="{00000000-0005-0000-0000-00009D0E0000}"/>
    <cellStyle name="Note 3 2 4 3" xfId="3499" xr:uid="{00000000-0005-0000-0000-00009E0E0000}"/>
    <cellStyle name="Note 3 2 4 4" xfId="1834" xr:uid="{00000000-0005-0000-0000-00009F0E0000}"/>
    <cellStyle name="Note 3 2 5" xfId="1417" xr:uid="{00000000-0005-0000-0000-0000A00E0000}"/>
    <cellStyle name="Note 3 2 6" xfId="2251" xr:uid="{00000000-0005-0000-0000-0000A10E0000}"/>
    <cellStyle name="Note 3 2 7" xfId="3083" xr:uid="{00000000-0005-0000-0000-0000A20E0000}"/>
    <cellStyle name="Note 3 2 8" xfId="1150" xr:uid="{00000000-0005-0000-0000-0000A30E0000}"/>
    <cellStyle name="Note 3 3" xfId="334" xr:uid="{00000000-0005-0000-0000-0000A40E0000}"/>
    <cellStyle name="Note 3 3 2" xfId="793" xr:uid="{00000000-0005-0000-0000-0000A50E0000}"/>
    <cellStyle name="Note 3 3 2 2" xfId="2733" xr:uid="{00000000-0005-0000-0000-0000A60E0000}"/>
    <cellStyle name="Note 3 3 2 3" xfId="3565" xr:uid="{00000000-0005-0000-0000-0000A70E0000}"/>
    <cellStyle name="Note 3 3 2 4" xfId="1900" xr:uid="{00000000-0005-0000-0000-0000A80E0000}"/>
    <cellStyle name="Note 3 3 3" xfId="1483" xr:uid="{00000000-0005-0000-0000-0000A90E0000}"/>
    <cellStyle name="Note 3 3 4" xfId="2317" xr:uid="{00000000-0005-0000-0000-0000AA0E0000}"/>
    <cellStyle name="Note 3 3 5" xfId="3149" xr:uid="{00000000-0005-0000-0000-0000AB0E0000}"/>
    <cellStyle name="Note 3 3 6" xfId="1302" xr:uid="{00000000-0005-0000-0000-0000AC0E0000}"/>
    <cellStyle name="Note 3 4" xfId="476" xr:uid="{00000000-0005-0000-0000-0000AD0E0000}"/>
    <cellStyle name="Note 3 4 2" xfId="935" xr:uid="{00000000-0005-0000-0000-0000AE0E0000}"/>
    <cellStyle name="Note 3 4 2 2" xfId="2875" xr:uid="{00000000-0005-0000-0000-0000AF0E0000}"/>
    <cellStyle name="Note 3 4 2 3" xfId="3707" xr:uid="{00000000-0005-0000-0000-0000B00E0000}"/>
    <cellStyle name="Note 3 4 2 4" xfId="2042" xr:uid="{00000000-0005-0000-0000-0000B10E0000}"/>
    <cellStyle name="Note 3 4 3" xfId="2459" xr:uid="{00000000-0005-0000-0000-0000B20E0000}"/>
    <cellStyle name="Note 3 4 4" xfId="3291" xr:uid="{00000000-0005-0000-0000-0000B30E0000}"/>
    <cellStyle name="Note 3 4 5" xfId="1625" xr:uid="{00000000-0005-0000-0000-0000B40E0000}"/>
    <cellStyle name="Note 3 5" xfId="655" xr:uid="{00000000-0005-0000-0000-0000B50E0000}"/>
    <cellStyle name="Note 3 5 2" xfId="2596" xr:uid="{00000000-0005-0000-0000-0000B60E0000}"/>
    <cellStyle name="Note 3 5 3" xfId="3428" xr:uid="{00000000-0005-0000-0000-0000B70E0000}"/>
    <cellStyle name="Note 3 5 4" xfId="1763" xr:uid="{00000000-0005-0000-0000-0000B80E0000}"/>
    <cellStyle name="Note 3 6" xfId="1346" xr:uid="{00000000-0005-0000-0000-0000B90E0000}"/>
    <cellStyle name="Note 3 7" xfId="2180" xr:uid="{00000000-0005-0000-0000-0000BA0E0000}"/>
    <cellStyle name="Note 3 8" xfId="3012" xr:uid="{00000000-0005-0000-0000-0000BB0E0000}"/>
    <cellStyle name="Note 3 9" xfId="1079" xr:uid="{00000000-0005-0000-0000-0000BC0E0000}"/>
    <cellStyle name="Output" xfId="61" builtinId="21" customBuiltin="1"/>
    <cellStyle name="Output 2" xfId="141" xr:uid="{00000000-0005-0000-0000-0000BE0E0000}"/>
    <cellStyle name="Percent" xfId="3802" builtinId="5"/>
    <cellStyle name="Percent 2" xfId="36" xr:uid="{00000000-0005-0000-0000-0000C00E0000}"/>
    <cellStyle name="Percent 2 2" xfId="159" xr:uid="{00000000-0005-0000-0000-0000C10E0000}"/>
    <cellStyle name="Percent 2 3" xfId="98" xr:uid="{00000000-0005-0000-0000-0000C20E0000}"/>
    <cellStyle name="Percent 2 4" xfId="625" xr:uid="{00000000-0005-0000-0000-0000C30E0000}"/>
    <cellStyle name="Percent 2 5" xfId="592" xr:uid="{00000000-0005-0000-0000-0000C40E0000}"/>
    <cellStyle name="Percent 3" xfId="51" xr:uid="{00000000-0005-0000-0000-0000C50E0000}"/>
    <cellStyle name="Percent 3 2" xfId="246" xr:uid="{00000000-0005-0000-0000-0000C60E0000}"/>
    <cellStyle name="Percent 4" xfId="41" xr:uid="{00000000-0005-0000-0000-0000C70E0000}"/>
    <cellStyle name="Percent 4 2" xfId="202" xr:uid="{00000000-0005-0000-0000-0000C80E0000}"/>
    <cellStyle name="Percent 4 3" xfId="96" xr:uid="{00000000-0005-0000-0000-0000C90E0000}"/>
    <cellStyle name="Percent 5" xfId="627" xr:uid="{00000000-0005-0000-0000-0000CA0E0000}"/>
    <cellStyle name="Result" xfId="593" xr:uid="{00000000-0005-0000-0000-0000CB0E0000}"/>
    <cellStyle name="Result2" xfId="594" xr:uid="{00000000-0005-0000-0000-0000CC0E0000}"/>
    <cellStyle name="SubjMainDesc" xfId="14" xr:uid="{00000000-0005-0000-0000-0000CD0E0000}"/>
    <cellStyle name="SubjMinorDesc" xfId="15" xr:uid="{00000000-0005-0000-0000-0000CE0E0000}"/>
    <cellStyle name="SubjMinorDesc 2" xfId="22" xr:uid="{00000000-0005-0000-0000-0000CF0E0000}"/>
    <cellStyle name="SubjMinorDesc 2 2" xfId="195" xr:uid="{00000000-0005-0000-0000-0000D00E0000}"/>
    <cellStyle name="SubjMinorDesc 2 3" xfId="618" xr:uid="{00000000-0005-0000-0000-0000D10E0000}"/>
    <cellStyle name="SubjMinorDesc 2 4" xfId="596" xr:uid="{00000000-0005-0000-0000-0000D20E0000}"/>
    <cellStyle name="SubjMinorDesc 3" xfId="40" xr:uid="{00000000-0005-0000-0000-0000D30E0000}"/>
    <cellStyle name="SubjMinorDesc 4" xfId="614" xr:uid="{00000000-0005-0000-0000-0000D40E0000}"/>
    <cellStyle name="SubjMinorDesc 5" xfId="595" xr:uid="{00000000-0005-0000-0000-0000D50E0000}"/>
    <cellStyle name="Title" xfId="52" builtinId="15" customBuiltin="1"/>
    <cellStyle name="Title 2" xfId="142" xr:uid="{00000000-0005-0000-0000-0000D70E0000}"/>
    <cellStyle name="Total" xfId="67" builtinId="25" customBuiltin="1"/>
    <cellStyle name="Total 2" xfId="143" xr:uid="{00000000-0005-0000-0000-0000D90E0000}"/>
    <cellStyle name="Warning Text" xfId="65" builtinId="11" customBuiltin="1"/>
    <cellStyle name="Warning Text 2" xfId="144" xr:uid="{00000000-0005-0000-0000-0000DB0E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8.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3.jpeg"/></Relationships>
</file>

<file path=xl/drawings/_rels/drawing6.xml.rels><?xml version="1.0" encoding="UTF-8" standalone="yes"?>
<Relationships xmlns="http://schemas.openxmlformats.org/package/2006/relationships"><Relationship Id="rId1" Type="http://schemas.openxmlformats.org/officeDocument/2006/relationships/image" Target="../media/image4.jpeg"/></Relationships>
</file>

<file path=xl/drawings/_rels/drawing7.xml.rels><?xml version="1.0" encoding="UTF-8" standalone="yes"?>
<Relationships xmlns="http://schemas.openxmlformats.org/package/2006/relationships"><Relationship Id="rId1" Type="http://schemas.openxmlformats.org/officeDocument/2006/relationships/image" Target="../media/image5.jpeg"/></Relationships>
</file>

<file path=xl/drawings/_rels/drawing8.xml.rels><?xml version="1.0" encoding="UTF-8" standalone="yes"?>
<Relationships xmlns="http://schemas.openxmlformats.org/package/2006/relationships"><Relationship Id="rId1" Type="http://schemas.openxmlformats.org/officeDocument/2006/relationships/image" Target="../media/image6.jpeg"/></Relationships>
</file>

<file path=xl/drawings/_rels/drawing9.xml.rels><?xml version="1.0" encoding="UTF-8" standalone="yes"?>
<Relationships xmlns="http://schemas.openxmlformats.org/package/2006/relationships"><Relationship Id="rId1" Type="http://schemas.openxmlformats.org/officeDocument/2006/relationships/image" Target="../media/image7.jpeg"/></Relationships>
</file>

<file path=xl/drawings/drawing1.xml><?xml version="1.0" encoding="utf-8"?>
<xdr:wsDr xmlns:xdr="http://schemas.openxmlformats.org/drawingml/2006/spreadsheetDrawing" xmlns:a="http://schemas.openxmlformats.org/drawingml/2006/main">
  <xdr:twoCellAnchor>
    <xdr:from>
      <xdr:col>3</xdr:col>
      <xdr:colOff>457200</xdr:colOff>
      <xdr:row>9</xdr:row>
      <xdr:rowOff>333375</xdr:rowOff>
    </xdr:from>
    <xdr:to>
      <xdr:col>5</xdr:col>
      <xdr:colOff>590550</xdr:colOff>
      <xdr:row>13</xdr:row>
      <xdr:rowOff>171450</xdr:rowOff>
    </xdr:to>
    <xdr:pic>
      <xdr:nvPicPr>
        <xdr:cNvPr id="2" name="Picture 1" descr="This is an image of the Chichester District Council logo.">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86000" y="2495550"/>
          <a:ext cx="1352550" cy="1371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19050</xdr:colOff>
      <xdr:row>4</xdr:row>
      <xdr:rowOff>133350</xdr:rowOff>
    </xdr:from>
    <xdr:to>
      <xdr:col>0</xdr:col>
      <xdr:colOff>876300</xdr:colOff>
      <xdr:row>7</xdr:row>
      <xdr:rowOff>95250</xdr:rowOff>
    </xdr:to>
    <xdr:pic>
      <xdr:nvPicPr>
        <xdr:cNvPr id="4" name="Picture 3" descr="link to details of Mr Peter Wilding">
          <a:extLst>
            <a:ext uri="{FF2B5EF4-FFF2-40B4-BE49-F238E27FC236}">
              <a16:creationId xmlns:a16="http://schemas.microsoft.com/office/drawing/2014/main" id="{00000000-0008-0000-0E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7650" y="962025"/>
          <a:ext cx="857250" cy="1285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3</xdr:col>
      <xdr:colOff>403225</xdr:colOff>
      <xdr:row>9</xdr:row>
      <xdr:rowOff>158750</xdr:rowOff>
    </xdr:from>
    <xdr:to>
      <xdr:col>5</xdr:col>
      <xdr:colOff>536575</xdr:colOff>
      <xdr:row>17</xdr:row>
      <xdr:rowOff>6350</xdr:rowOff>
    </xdr:to>
    <xdr:pic>
      <xdr:nvPicPr>
        <xdr:cNvPr id="2" name="Picture 1" descr="This is an image of the Chichester District Council logo.">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32025" y="1873250"/>
          <a:ext cx="1352550" cy="1371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3</xdr:col>
      <xdr:colOff>514350</xdr:colOff>
      <xdr:row>9</xdr:row>
      <xdr:rowOff>57150</xdr:rowOff>
    </xdr:from>
    <xdr:to>
      <xdr:col>6</xdr:col>
      <xdr:colOff>38100</xdr:colOff>
      <xdr:row>16</xdr:row>
      <xdr:rowOff>95250</xdr:rowOff>
    </xdr:to>
    <xdr:pic>
      <xdr:nvPicPr>
        <xdr:cNvPr id="2" name="Picture 1" descr="This is an image of the Chichester District Council logo.">
          <a:extLst>
            <a:ext uri="{FF2B5EF4-FFF2-40B4-BE49-F238E27FC236}">
              <a16:creationId xmlns:a16="http://schemas.microsoft.com/office/drawing/2014/main" id="{00000000-0008-0000-1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43150" y="1771650"/>
          <a:ext cx="1352550" cy="1371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514350</xdr:colOff>
      <xdr:row>9</xdr:row>
      <xdr:rowOff>57150</xdr:rowOff>
    </xdr:from>
    <xdr:to>
      <xdr:col>6</xdr:col>
      <xdr:colOff>38100</xdr:colOff>
      <xdr:row>16</xdr:row>
      <xdr:rowOff>95250</xdr:rowOff>
    </xdr:to>
    <xdr:pic>
      <xdr:nvPicPr>
        <xdr:cNvPr id="2" name="Picture 1" descr="This is an image of the Chichester District Council logo.">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43150" y="1771650"/>
          <a:ext cx="1352550" cy="1371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514350</xdr:colOff>
      <xdr:row>9</xdr:row>
      <xdr:rowOff>57150</xdr:rowOff>
    </xdr:from>
    <xdr:to>
      <xdr:col>6</xdr:col>
      <xdr:colOff>38100</xdr:colOff>
      <xdr:row>16</xdr:row>
      <xdr:rowOff>95250</xdr:rowOff>
    </xdr:to>
    <xdr:pic>
      <xdr:nvPicPr>
        <xdr:cNvPr id="2" name="Picture 1" descr="This is an image of the Chichester District Council logo.">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43150" y="1771650"/>
          <a:ext cx="1352550" cy="1371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3</xdr:row>
      <xdr:rowOff>114300</xdr:rowOff>
    </xdr:from>
    <xdr:to>
      <xdr:col>0</xdr:col>
      <xdr:colOff>857250</xdr:colOff>
      <xdr:row>6</xdr:row>
      <xdr:rowOff>95250</xdr:rowOff>
    </xdr:to>
    <xdr:pic>
      <xdr:nvPicPr>
        <xdr:cNvPr id="3" name="Picture 2" descr="link to details of Mrs Eileen Lintill">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00" y="809625"/>
          <a:ext cx="857250" cy="1285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19050</xdr:colOff>
      <xdr:row>3</xdr:row>
      <xdr:rowOff>161925</xdr:rowOff>
    </xdr:from>
    <xdr:to>
      <xdr:col>0</xdr:col>
      <xdr:colOff>876300</xdr:colOff>
      <xdr:row>6</xdr:row>
      <xdr:rowOff>123825</xdr:rowOff>
    </xdr:to>
    <xdr:pic>
      <xdr:nvPicPr>
        <xdr:cNvPr id="5" name="Picture 4" descr="link to details of Mrs Susan Taylor">
          <a:extLst>
            <a:ext uri="{FF2B5EF4-FFF2-40B4-BE49-F238E27FC236}">
              <a16:creationId xmlns:a16="http://schemas.microsoft.com/office/drawing/2014/main" id="{00000000-0008-0000-09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7650" y="857250"/>
          <a:ext cx="857250" cy="1285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28575</xdr:colOff>
      <xdr:row>3</xdr:row>
      <xdr:rowOff>142875</xdr:rowOff>
    </xdr:from>
    <xdr:to>
      <xdr:col>0</xdr:col>
      <xdr:colOff>885825</xdr:colOff>
      <xdr:row>6</xdr:row>
      <xdr:rowOff>104775</xdr:rowOff>
    </xdr:to>
    <xdr:pic>
      <xdr:nvPicPr>
        <xdr:cNvPr id="3" name="Picture 2" descr="link to details of Mr Roy Briscoe">
          <a:extLst>
            <a:ext uri="{FF2B5EF4-FFF2-40B4-BE49-F238E27FC236}">
              <a16:creationId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7175" y="838200"/>
          <a:ext cx="857250" cy="1285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19050</xdr:colOff>
      <xdr:row>3</xdr:row>
      <xdr:rowOff>123826</xdr:rowOff>
    </xdr:from>
    <xdr:to>
      <xdr:col>0</xdr:col>
      <xdr:colOff>866774</xdr:colOff>
      <xdr:row>6</xdr:row>
      <xdr:rowOff>76200</xdr:rowOff>
    </xdr:to>
    <xdr:pic>
      <xdr:nvPicPr>
        <xdr:cNvPr id="6" name="Picture 5" descr="Profile image for Mr A (Tony) Dignum">
          <a:extLst>
            <a:ext uri="{FF2B5EF4-FFF2-40B4-BE49-F238E27FC236}">
              <a16:creationId xmlns:a16="http://schemas.microsoft.com/office/drawing/2014/main" id="{00000000-0008-0000-0B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7650" y="819151"/>
          <a:ext cx="850899" cy="12763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19050</xdr:colOff>
      <xdr:row>4</xdr:row>
      <xdr:rowOff>114300</xdr:rowOff>
    </xdr:from>
    <xdr:to>
      <xdr:col>0</xdr:col>
      <xdr:colOff>895350</xdr:colOff>
      <xdr:row>7</xdr:row>
      <xdr:rowOff>101600</xdr:rowOff>
    </xdr:to>
    <xdr:pic>
      <xdr:nvPicPr>
        <xdr:cNvPr id="5" name="Picture 4" descr="Profile image for Mr Alan Sutton">
          <a:extLst>
            <a:ext uri="{FF2B5EF4-FFF2-40B4-BE49-F238E27FC236}">
              <a16:creationId xmlns:a16="http://schemas.microsoft.com/office/drawing/2014/main" id="{00000000-0008-0000-0C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7650" y="952500"/>
          <a:ext cx="876300" cy="1314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3</xdr:row>
      <xdr:rowOff>133350</xdr:rowOff>
    </xdr:from>
    <xdr:to>
      <xdr:col>0</xdr:col>
      <xdr:colOff>857250</xdr:colOff>
      <xdr:row>6</xdr:row>
      <xdr:rowOff>95250</xdr:rowOff>
    </xdr:to>
    <xdr:pic>
      <xdr:nvPicPr>
        <xdr:cNvPr id="3" name="Picture 2" descr="link to details of Mrs Penny Plant">
          <a:extLst>
            <a:ext uri="{FF2B5EF4-FFF2-40B4-BE49-F238E27FC236}">
              <a16:creationId xmlns:a16="http://schemas.microsoft.com/office/drawing/2014/main" id="{00000000-0008-0000-0D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00" y="981075"/>
          <a:ext cx="857250" cy="1285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10.bin"/><Relationship Id="rId1" Type="http://schemas.openxmlformats.org/officeDocument/2006/relationships/hyperlink" Target="mailto:sttaylor@chichester.gov.uk" TargetMode="Externa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11.bin"/><Relationship Id="rId1" Type="http://schemas.openxmlformats.org/officeDocument/2006/relationships/hyperlink" Target="mailto:elintill@chichester.gov.uk" TargetMode="Externa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12.bin"/><Relationship Id="rId1" Type="http://schemas.openxmlformats.org/officeDocument/2006/relationships/hyperlink" Target="mailto:rbarrow@chichester.gov.uk" TargetMode="Externa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14.bin"/><Relationship Id="rId1" Type="http://schemas.openxmlformats.org/officeDocument/2006/relationships/hyperlink" Target="mailto:phardwick@chichester.gov.uk" TargetMode="External"/></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5.bin"/><Relationship Id="rId1" Type="http://schemas.openxmlformats.org/officeDocument/2006/relationships/hyperlink" Target="mailto:phardwick@chichester.gov.uk" TargetMode="Externa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finance@chichester.gov.uk"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9.bin"/><Relationship Id="rId1" Type="http://schemas.openxmlformats.org/officeDocument/2006/relationships/hyperlink" Target="mailto:elintill@chichester.gov.u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2"/>
  <sheetViews>
    <sheetView showGridLines="0" zoomScaleNormal="100" zoomScaleSheetLayoutView="100" workbookViewId="0"/>
  </sheetViews>
  <sheetFormatPr defaultRowHeight="15"/>
  <sheetData>
    <row r="1" spans="1:10" ht="20.25">
      <c r="I1" s="121"/>
      <c r="J1" s="121"/>
    </row>
    <row r="2" spans="1:10" ht="18">
      <c r="I2" s="120"/>
      <c r="J2" s="120"/>
    </row>
    <row r="3" spans="1:10" ht="18">
      <c r="I3" s="27"/>
      <c r="J3" s="27"/>
    </row>
    <row r="4" spans="1:10" ht="18">
      <c r="I4" s="27"/>
      <c r="J4" s="27"/>
    </row>
    <row r="6" spans="1:10" ht="45">
      <c r="A6" s="88" t="s">
        <v>9</v>
      </c>
      <c r="B6" s="88"/>
      <c r="C6" s="88"/>
      <c r="D6" s="88"/>
      <c r="E6" s="88"/>
      <c r="F6" s="88"/>
      <c r="G6" s="88"/>
      <c r="H6" s="88"/>
      <c r="I6" s="88"/>
      <c r="J6" s="88"/>
    </row>
    <row r="9" spans="1:10" ht="35.25">
      <c r="A9" s="10"/>
    </row>
    <row r="10" spans="1:10" ht="35.25">
      <c r="A10" s="10"/>
    </row>
    <row r="11" spans="1:10" ht="35.25">
      <c r="A11" s="10"/>
    </row>
    <row r="12" spans="1:10" ht="35.25">
      <c r="A12" s="10"/>
    </row>
    <row r="17" spans="1:10" ht="35.25">
      <c r="A17" s="12"/>
    </row>
    <row r="18" spans="1:10" ht="60">
      <c r="A18" s="87"/>
      <c r="B18" s="87"/>
      <c r="C18" s="87"/>
      <c r="D18" s="87" t="s">
        <v>21</v>
      </c>
      <c r="E18" s="87"/>
      <c r="F18" s="87"/>
      <c r="G18" s="87"/>
      <c r="H18" s="87"/>
      <c r="I18" s="87"/>
      <c r="J18" s="87"/>
    </row>
    <row r="19" spans="1:10" ht="60">
      <c r="B19" s="87" t="s">
        <v>184</v>
      </c>
      <c r="D19" s="87"/>
      <c r="E19" s="87"/>
      <c r="F19" s="87"/>
      <c r="G19" s="87"/>
      <c r="H19" s="87"/>
      <c r="I19" s="87"/>
      <c r="J19" s="87"/>
    </row>
    <row r="20" spans="1:10" ht="60">
      <c r="B20" s="87"/>
      <c r="C20" s="87"/>
      <c r="D20" s="87" t="s">
        <v>194</v>
      </c>
      <c r="E20" s="87"/>
      <c r="F20" s="87"/>
      <c r="G20" s="87"/>
      <c r="H20" s="87"/>
      <c r="I20" s="87"/>
      <c r="J20" s="87"/>
    </row>
    <row r="21" spans="1:10" ht="20.25">
      <c r="A21" s="11"/>
    </row>
    <row r="22" spans="1:10" ht="20.25">
      <c r="A22" s="11"/>
    </row>
  </sheetData>
  <pageMargins left="0.7" right="0.7" top="0.75" bottom="0.75" header="0.3" footer="0.3"/>
  <pageSetup paperSize="9" scale="95"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107"/>
  <sheetViews>
    <sheetView showGridLines="0" topLeftCell="A6" zoomScaleNormal="100" workbookViewId="0">
      <selection activeCell="D15" sqref="D15:F21"/>
    </sheetView>
  </sheetViews>
  <sheetFormatPr defaultColWidth="9.140625" defaultRowHeight="12.75"/>
  <cols>
    <col min="1" max="1" width="53.7109375" style="3" customWidth="1"/>
    <col min="2" max="2" width="9.85546875" style="23" customWidth="1"/>
    <col min="3" max="3" width="9.85546875" style="233" customWidth="1"/>
    <col min="4" max="16384" width="9.140625" style="3"/>
  </cols>
  <sheetData>
    <row r="1" spans="1:9" ht="18">
      <c r="A1" s="8" t="s">
        <v>12</v>
      </c>
      <c r="B1" s="8"/>
    </row>
    <row r="2" spans="1:9" ht="15.75" customHeight="1"/>
    <row r="3" spans="1:9" ht="25.5" customHeight="1">
      <c r="A3" s="265" t="s">
        <v>91</v>
      </c>
      <c r="B3" s="265"/>
      <c r="C3" s="264"/>
    </row>
    <row r="4" spans="1:9" ht="21" customHeight="1">
      <c r="C4" s="234"/>
    </row>
    <row r="5" spans="1:9" ht="68.25" customHeight="1">
      <c r="A5" s="31"/>
      <c r="B5" s="31"/>
      <c r="C5" s="235"/>
      <c r="I5" s="4"/>
    </row>
    <row r="6" spans="1:9" ht="15">
      <c r="A6"/>
      <c r="B6"/>
      <c r="I6" s="4"/>
    </row>
    <row r="7" spans="1:9" ht="15">
      <c r="A7"/>
      <c r="B7"/>
      <c r="I7" s="4"/>
    </row>
    <row r="8" spans="1:9" ht="15">
      <c r="A8" s="25" t="s">
        <v>96</v>
      </c>
      <c r="B8" s="82"/>
      <c r="G8" s="4"/>
    </row>
    <row r="9" spans="1:9">
      <c r="A9" s="25" t="s">
        <v>13</v>
      </c>
      <c r="B9" s="82"/>
    </row>
    <row r="10" spans="1:9">
      <c r="A10" s="26" t="s">
        <v>114</v>
      </c>
      <c r="B10" s="26"/>
    </row>
    <row r="11" spans="1:9" ht="15">
      <c r="A11"/>
      <c r="B11"/>
    </row>
    <row r="12" spans="1:9" s="23" customFormat="1" ht="15">
      <c r="A12"/>
      <c r="B12" s="261" t="s">
        <v>645</v>
      </c>
      <c r="C12" s="261" t="s">
        <v>194</v>
      </c>
    </row>
    <row r="13" spans="1:9">
      <c r="B13" s="236" t="s">
        <v>4</v>
      </c>
      <c r="C13" s="236" t="s">
        <v>4</v>
      </c>
    </row>
    <row r="14" spans="1:9" ht="15.75">
      <c r="A14" s="1" t="s">
        <v>0</v>
      </c>
      <c r="B14" s="1"/>
    </row>
    <row r="15" spans="1:9">
      <c r="A15" s="3" t="s">
        <v>2</v>
      </c>
      <c r="B15" s="237">
        <f t="shared" ref="B15:C20" si="0">B27+B57</f>
        <v>2895700</v>
      </c>
      <c r="C15" s="237">
        <f t="shared" si="0"/>
        <v>3140700</v>
      </c>
      <c r="D15" s="237"/>
      <c r="E15" s="364"/>
    </row>
    <row r="16" spans="1:9" s="23" customFormat="1">
      <c r="A16" s="23" t="s">
        <v>646</v>
      </c>
      <c r="B16" s="237">
        <f t="shared" si="0"/>
        <v>23800</v>
      </c>
      <c r="C16" s="237">
        <f t="shared" si="0"/>
        <v>23900</v>
      </c>
      <c r="D16" s="237"/>
      <c r="E16" s="364"/>
    </row>
    <row r="17" spans="1:5" s="23" customFormat="1">
      <c r="A17" s="23" t="s">
        <v>647</v>
      </c>
      <c r="B17" s="237">
        <f t="shared" si="0"/>
        <v>45100</v>
      </c>
      <c r="C17" s="237">
        <f t="shared" si="0"/>
        <v>45100</v>
      </c>
      <c r="D17" s="237"/>
      <c r="E17" s="364"/>
    </row>
    <row r="18" spans="1:5">
      <c r="A18" s="23" t="s">
        <v>648</v>
      </c>
      <c r="B18" s="237">
        <f t="shared" si="0"/>
        <v>10843600</v>
      </c>
      <c r="C18" s="237">
        <f t="shared" si="0"/>
        <v>5279000</v>
      </c>
      <c r="D18" s="237"/>
      <c r="E18" s="364"/>
    </row>
    <row r="19" spans="1:5">
      <c r="A19" s="3" t="s">
        <v>3</v>
      </c>
      <c r="B19" s="237">
        <f t="shared" si="0"/>
        <v>26500</v>
      </c>
      <c r="C19" s="237">
        <f t="shared" si="0"/>
        <v>21700</v>
      </c>
      <c r="D19" s="237"/>
      <c r="E19" s="364"/>
    </row>
    <row r="20" spans="1:5">
      <c r="A20" s="3" t="s">
        <v>1</v>
      </c>
      <c r="B20" s="237">
        <f t="shared" si="0"/>
        <v>-2317700</v>
      </c>
      <c r="C20" s="237">
        <f t="shared" si="0"/>
        <v>-2370900</v>
      </c>
      <c r="D20" s="237"/>
      <c r="E20" s="364"/>
    </row>
    <row r="21" spans="1:5" ht="13.5" thickBot="1">
      <c r="A21" s="3" t="s">
        <v>5</v>
      </c>
      <c r="B21" s="238">
        <f>SUM(B15:B20)</f>
        <v>11517000</v>
      </c>
      <c r="C21" s="238">
        <f>SUM(C15:C20)</f>
        <v>6139500</v>
      </c>
      <c r="D21" s="233"/>
      <c r="E21" s="364"/>
    </row>
    <row r="22" spans="1:5" ht="13.5" thickTop="1">
      <c r="C22" s="239"/>
    </row>
    <row r="23" spans="1:5">
      <c r="C23" s="239"/>
    </row>
    <row r="24" spans="1:5" ht="15.75">
      <c r="A24" s="1" t="s">
        <v>6</v>
      </c>
      <c r="B24" s="1"/>
      <c r="C24" s="239"/>
    </row>
    <row r="26" spans="1:5" s="23" customFormat="1" ht="15.75">
      <c r="A26" s="28" t="s">
        <v>14</v>
      </c>
      <c r="B26" s="28"/>
      <c r="C26" s="233"/>
    </row>
    <row r="27" spans="1:5">
      <c r="A27" s="3" t="s">
        <v>2</v>
      </c>
      <c r="B27" s="237">
        <f>B38+B47</f>
        <v>2134800</v>
      </c>
      <c r="C27" s="237">
        <f>C38+C47</f>
        <v>2402600</v>
      </c>
      <c r="D27" s="237"/>
    </row>
    <row r="28" spans="1:5" s="23" customFormat="1">
      <c r="A28" s="23" t="s">
        <v>646</v>
      </c>
      <c r="B28" s="237">
        <f t="shared" ref="B28:B32" si="1">B39+B48</f>
        <v>2100</v>
      </c>
      <c r="C28" s="237">
        <f t="shared" ref="C28:C32" si="2">C39+C48</f>
        <v>2100</v>
      </c>
      <c r="D28" s="237"/>
    </row>
    <row r="29" spans="1:5" s="23" customFormat="1">
      <c r="A29" s="23" t="s">
        <v>647</v>
      </c>
      <c r="B29" s="237">
        <f t="shared" si="1"/>
        <v>34700</v>
      </c>
      <c r="C29" s="237">
        <f t="shared" si="2"/>
        <v>34300</v>
      </c>
      <c r="D29" s="237"/>
    </row>
    <row r="30" spans="1:5">
      <c r="A30" s="23" t="s">
        <v>648</v>
      </c>
      <c r="B30" s="237">
        <f t="shared" si="1"/>
        <v>388500</v>
      </c>
      <c r="C30" s="237">
        <f t="shared" si="2"/>
        <v>329500</v>
      </c>
      <c r="D30" s="237"/>
    </row>
    <row r="31" spans="1:5">
      <c r="A31" s="3" t="s">
        <v>3</v>
      </c>
      <c r="B31" s="237">
        <f t="shared" si="1"/>
        <v>21000</v>
      </c>
      <c r="C31" s="237">
        <f t="shared" si="2"/>
        <v>17300</v>
      </c>
      <c r="D31" s="237"/>
    </row>
    <row r="32" spans="1:5">
      <c r="A32" s="3" t="s">
        <v>1</v>
      </c>
      <c r="B32" s="237">
        <f t="shared" si="1"/>
        <v>-2126700</v>
      </c>
      <c r="C32" s="237">
        <f t="shared" si="2"/>
        <v>-2124000</v>
      </c>
      <c r="D32" s="237"/>
    </row>
    <row r="33" spans="1:4">
      <c r="B33" s="240">
        <f>SUM(B27:B32)</f>
        <v>454400</v>
      </c>
      <c r="C33" s="240">
        <f>SUM(C27:C32)</f>
        <v>661800</v>
      </c>
      <c r="D33" s="233"/>
    </row>
    <row r="34" spans="1:4" s="23" customFormat="1">
      <c r="C34" s="239"/>
      <c r="D34" s="20"/>
    </row>
    <row r="35" spans="1:4" s="23" customFormat="1">
      <c r="A35" s="22" t="s">
        <v>37</v>
      </c>
      <c r="B35" s="22"/>
      <c r="C35" s="239"/>
      <c r="D35" s="20"/>
    </row>
    <row r="36" spans="1:4" s="23" customFormat="1">
      <c r="C36" s="239"/>
      <c r="D36" s="20"/>
    </row>
    <row r="37" spans="1:4" s="23" customFormat="1">
      <c r="A37" s="29" t="s">
        <v>66</v>
      </c>
      <c r="B37" s="29"/>
      <c r="C37" s="233"/>
      <c r="D37" s="20"/>
    </row>
    <row r="38" spans="1:4" s="23" customFormat="1">
      <c r="A38" s="23" t="s">
        <v>2</v>
      </c>
      <c r="B38" s="233">
        <v>227400</v>
      </c>
      <c r="C38" s="233">
        <v>238700</v>
      </c>
      <c r="D38" s="20"/>
    </row>
    <row r="39" spans="1:4" s="23" customFormat="1">
      <c r="A39" s="23" t="s">
        <v>646</v>
      </c>
      <c r="B39" s="233">
        <v>0</v>
      </c>
      <c r="C39" s="233">
        <v>0</v>
      </c>
      <c r="D39" s="20"/>
    </row>
    <row r="40" spans="1:4" s="23" customFormat="1">
      <c r="A40" s="23" t="s">
        <v>647</v>
      </c>
      <c r="B40" s="233">
        <v>10000</v>
      </c>
      <c r="C40" s="233">
        <v>6800</v>
      </c>
      <c r="D40" s="20"/>
    </row>
    <row r="41" spans="1:4" s="23" customFormat="1">
      <c r="A41" s="23" t="s">
        <v>648</v>
      </c>
      <c r="B41" s="233">
        <v>53900</v>
      </c>
      <c r="C41" s="237">
        <v>52500</v>
      </c>
      <c r="D41" s="20"/>
    </row>
    <row r="42" spans="1:4" s="23" customFormat="1">
      <c r="A42" s="23" t="s">
        <v>3</v>
      </c>
      <c r="B42" s="233">
        <v>1900</v>
      </c>
      <c r="C42" s="237">
        <v>1500</v>
      </c>
      <c r="D42" s="20"/>
    </row>
    <row r="43" spans="1:4" s="23" customFormat="1">
      <c r="A43" s="23" t="s">
        <v>1</v>
      </c>
      <c r="B43" s="233">
        <v>-155200</v>
      </c>
      <c r="C43" s="233">
        <v>-155400</v>
      </c>
      <c r="D43" s="20"/>
    </row>
    <row r="44" spans="1:4" s="23" customFormat="1">
      <c r="B44" s="240">
        <f>SUM(B38:B43)</f>
        <v>138000</v>
      </c>
      <c r="C44" s="240">
        <f>SUM(C38:C43)</f>
        <v>144100</v>
      </c>
      <c r="D44" s="20"/>
    </row>
    <row r="45" spans="1:4" s="23" customFormat="1">
      <c r="C45" s="239"/>
      <c r="D45" s="20"/>
    </row>
    <row r="46" spans="1:4" s="23" customFormat="1">
      <c r="A46" s="29" t="s">
        <v>14</v>
      </c>
      <c r="B46" s="29"/>
      <c r="C46" s="233"/>
      <c r="D46" s="20"/>
    </row>
    <row r="47" spans="1:4" s="23" customFormat="1">
      <c r="A47" s="23" t="s">
        <v>2</v>
      </c>
      <c r="B47" s="233">
        <v>1907400</v>
      </c>
      <c r="C47" s="233">
        <v>2163900</v>
      </c>
    </row>
    <row r="48" spans="1:4" s="23" customFormat="1">
      <c r="A48" s="23" t="s">
        <v>646</v>
      </c>
      <c r="B48" s="233">
        <v>2100</v>
      </c>
      <c r="C48" s="233">
        <v>2100</v>
      </c>
    </row>
    <row r="49" spans="1:4" s="23" customFormat="1">
      <c r="A49" s="23" t="s">
        <v>647</v>
      </c>
      <c r="B49" s="233">
        <v>24700</v>
      </c>
      <c r="C49" s="233">
        <v>27500</v>
      </c>
    </row>
    <row r="50" spans="1:4" s="23" customFormat="1">
      <c r="A50" s="23" t="s">
        <v>648</v>
      </c>
      <c r="B50" s="233">
        <v>334600</v>
      </c>
      <c r="C50" s="237">
        <v>277000</v>
      </c>
    </row>
    <row r="51" spans="1:4" s="23" customFormat="1">
      <c r="A51" s="23" t="s">
        <v>3</v>
      </c>
      <c r="B51" s="233">
        <v>19100</v>
      </c>
      <c r="C51" s="237">
        <v>15800</v>
      </c>
    </row>
    <row r="52" spans="1:4" s="23" customFormat="1">
      <c r="A52" s="23" t="s">
        <v>1</v>
      </c>
      <c r="B52" s="233">
        <v>-1971500</v>
      </c>
      <c r="C52" s="233">
        <v>-1968600</v>
      </c>
    </row>
    <row r="53" spans="1:4" s="23" customFormat="1">
      <c r="B53" s="240">
        <f>SUM(B47:B52)</f>
        <v>316400</v>
      </c>
      <c r="C53" s="240">
        <f>SUM(C47:C52)</f>
        <v>517700</v>
      </c>
      <c r="D53" s="20"/>
    </row>
    <row r="54" spans="1:4" s="23" customFormat="1">
      <c r="C54" s="239"/>
      <c r="D54" s="20"/>
    </row>
    <row r="55" spans="1:4" s="23" customFormat="1">
      <c r="C55" s="239"/>
      <c r="D55" s="20"/>
    </row>
    <row r="56" spans="1:4" ht="15.75">
      <c r="A56" s="28" t="s">
        <v>15</v>
      </c>
      <c r="B56" s="28"/>
    </row>
    <row r="57" spans="1:4">
      <c r="A57" s="3" t="s">
        <v>2</v>
      </c>
      <c r="B57" s="237">
        <f t="shared" ref="B57:C59" si="3">B68+B77</f>
        <v>760900</v>
      </c>
      <c r="C57" s="237">
        <f t="shared" si="3"/>
        <v>738100</v>
      </c>
      <c r="D57" s="237"/>
    </row>
    <row r="58" spans="1:4" s="23" customFormat="1">
      <c r="A58" s="23" t="s">
        <v>646</v>
      </c>
      <c r="B58" s="237">
        <f t="shared" si="3"/>
        <v>21700</v>
      </c>
      <c r="C58" s="237">
        <f t="shared" si="3"/>
        <v>21800</v>
      </c>
      <c r="D58" s="237"/>
    </row>
    <row r="59" spans="1:4" s="23" customFormat="1">
      <c r="A59" s="23" t="s">
        <v>647</v>
      </c>
      <c r="B59" s="237">
        <f t="shared" si="3"/>
        <v>10400</v>
      </c>
      <c r="C59" s="237">
        <f t="shared" si="3"/>
        <v>10800</v>
      </c>
      <c r="D59" s="237"/>
    </row>
    <row r="60" spans="1:4">
      <c r="A60" s="23" t="s">
        <v>648</v>
      </c>
      <c r="B60" s="237">
        <f t="shared" ref="B60:C60" si="4">B71+B80</f>
        <v>10455100</v>
      </c>
      <c r="C60" s="237">
        <f t="shared" si="4"/>
        <v>4949500</v>
      </c>
      <c r="D60" s="237"/>
    </row>
    <row r="61" spans="1:4">
      <c r="A61" s="3" t="s">
        <v>3</v>
      </c>
      <c r="B61" s="237">
        <f t="shared" ref="B61:C62" si="5">B72+B81</f>
        <v>5500</v>
      </c>
      <c r="C61" s="237">
        <f t="shared" si="5"/>
        <v>4400</v>
      </c>
      <c r="D61" s="237"/>
    </row>
    <row r="62" spans="1:4">
      <c r="A62" s="3" t="s">
        <v>1</v>
      </c>
      <c r="B62" s="237">
        <f t="shared" si="5"/>
        <v>-191000</v>
      </c>
      <c r="C62" s="237">
        <f t="shared" si="5"/>
        <v>-246900</v>
      </c>
      <c r="D62" s="237"/>
    </row>
    <row r="63" spans="1:4">
      <c r="B63" s="240">
        <f>SUM(B57:B62)</f>
        <v>11062600</v>
      </c>
      <c r="C63" s="240">
        <f>SUM(C57:C62)</f>
        <v>5477700</v>
      </c>
      <c r="D63" s="20"/>
    </row>
    <row r="65" spans="1:4" s="23" customFormat="1">
      <c r="A65" s="22" t="s">
        <v>37</v>
      </c>
      <c r="B65" s="22"/>
      <c r="C65" s="239"/>
    </row>
    <row r="66" spans="1:4" s="23" customFormat="1">
      <c r="C66" s="239"/>
    </row>
    <row r="67" spans="1:4" s="23" customFormat="1">
      <c r="A67" s="29" t="s">
        <v>65</v>
      </c>
      <c r="B67" s="29"/>
      <c r="C67" s="233"/>
    </row>
    <row r="68" spans="1:4" s="23" customFormat="1">
      <c r="A68" s="23" t="s">
        <v>2</v>
      </c>
      <c r="B68" s="233">
        <v>34900</v>
      </c>
      <c r="C68" s="233">
        <v>31300</v>
      </c>
    </row>
    <row r="69" spans="1:4" s="23" customFormat="1">
      <c r="A69" s="23" t="s">
        <v>646</v>
      </c>
      <c r="B69" s="233">
        <v>7000</v>
      </c>
      <c r="C69" s="233">
        <v>7100</v>
      </c>
    </row>
    <row r="70" spans="1:4" s="23" customFormat="1">
      <c r="A70" s="23" t="s">
        <v>647</v>
      </c>
      <c r="B70" s="233">
        <v>3100</v>
      </c>
      <c r="C70" s="233">
        <v>2800</v>
      </c>
    </row>
    <row r="71" spans="1:4" s="23" customFormat="1">
      <c r="A71" s="23" t="s">
        <v>648</v>
      </c>
      <c r="B71" s="233">
        <v>14000</v>
      </c>
      <c r="C71" s="237">
        <v>15800</v>
      </c>
    </row>
    <row r="72" spans="1:4" s="23" customFormat="1">
      <c r="A72" s="23" t="s">
        <v>3</v>
      </c>
      <c r="B72" s="233">
        <v>200</v>
      </c>
      <c r="C72" s="237">
        <v>200</v>
      </c>
    </row>
    <row r="73" spans="1:4" s="23" customFormat="1">
      <c r="A73" s="23" t="s">
        <v>1</v>
      </c>
      <c r="B73" s="233">
        <v>-9000</v>
      </c>
      <c r="C73" s="233">
        <v>-9300</v>
      </c>
    </row>
    <row r="74" spans="1:4" s="23" customFormat="1">
      <c r="B74" s="240">
        <f>SUM(B68:B73)</f>
        <v>50200</v>
      </c>
      <c r="C74" s="240">
        <f>SUM(C68:C73)</f>
        <v>47900</v>
      </c>
      <c r="D74" s="20"/>
    </row>
    <row r="75" spans="1:4" s="23" customFormat="1">
      <c r="C75" s="239"/>
    </row>
    <row r="76" spans="1:4" s="23" customFormat="1">
      <c r="A76" s="29" t="s">
        <v>15</v>
      </c>
      <c r="B76" s="29"/>
      <c r="C76" s="233"/>
    </row>
    <row r="77" spans="1:4" s="23" customFormat="1">
      <c r="A77" s="23" t="s">
        <v>2</v>
      </c>
      <c r="B77" s="233">
        <v>726000</v>
      </c>
      <c r="C77" s="233">
        <v>706800</v>
      </c>
    </row>
    <row r="78" spans="1:4" s="23" customFormat="1">
      <c r="A78" s="23" t="s">
        <v>646</v>
      </c>
      <c r="B78" s="233">
        <v>14700</v>
      </c>
      <c r="C78" s="233">
        <v>14700</v>
      </c>
    </row>
    <row r="79" spans="1:4" s="23" customFormat="1">
      <c r="A79" s="23" t="s">
        <v>647</v>
      </c>
      <c r="B79" s="233">
        <v>7300</v>
      </c>
      <c r="C79" s="233">
        <v>8000</v>
      </c>
    </row>
    <row r="80" spans="1:4" s="23" customFormat="1">
      <c r="A80" s="23" t="s">
        <v>648</v>
      </c>
      <c r="B80" s="233">
        <v>10441100</v>
      </c>
      <c r="C80" s="237">
        <v>4933700</v>
      </c>
    </row>
    <row r="81" spans="1:4" s="23" customFormat="1">
      <c r="A81" s="23" t="s">
        <v>3</v>
      </c>
      <c r="B81" s="233">
        <v>5300</v>
      </c>
      <c r="C81" s="237">
        <v>4200</v>
      </c>
    </row>
    <row r="82" spans="1:4">
      <c r="A82" s="23" t="s">
        <v>1</v>
      </c>
      <c r="B82" s="233">
        <v>-182000</v>
      </c>
      <c r="C82" s="233">
        <v>-237600</v>
      </c>
    </row>
    <row r="83" spans="1:4">
      <c r="A83" s="23"/>
      <c r="B83" s="240">
        <f>SUM(B77:B82)</f>
        <v>11012400</v>
      </c>
      <c r="C83" s="240">
        <f>SUM(C77:C82)</f>
        <v>5429800</v>
      </c>
      <c r="D83" s="20"/>
    </row>
    <row r="84" spans="1:4" s="23" customFormat="1">
      <c r="A84" s="20"/>
      <c r="B84" s="20"/>
      <c r="C84" s="239"/>
    </row>
    <row r="85" spans="1:4" s="23" customFormat="1">
      <c r="A85" s="20"/>
      <c r="B85" s="20"/>
      <c r="C85" s="239"/>
    </row>
    <row r="86" spans="1:4" s="23" customFormat="1">
      <c r="A86" s="20"/>
      <c r="B86" s="20"/>
      <c r="C86" s="239"/>
    </row>
    <row r="87" spans="1:4" ht="29.25" customHeight="1">
      <c r="A87" s="83"/>
      <c r="B87" s="260"/>
      <c r="C87" s="242"/>
    </row>
    <row r="107" ht="30" customHeight="1"/>
  </sheetData>
  <hyperlinks>
    <hyperlink ref="A10" r:id="rId1" display="mailto:sttaylor@chichester.gov.uk" xr:uid="{00000000-0004-0000-0900-000000000000}"/>
  </hyperlinks>
  <pageMargins left="0.70866141732283472" right="0.70866141732283472" top="0.74803149606299213" bottom="0.74803149606299213" header="0.31496062992125984" footer="0.31496062992125984"/>
  <pageSetup paperSize="9" scale="95" orientation="portrait" r:id="rId2"/>
  <rowBreaks count="1" manualBreakCount="1">
    <brk id="54" max="2" man="1"/>
  </rowBreaks>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J163"/>
  <sheetViews>
    <sheetView showGridLines="0" zoomScaleNormal="100" zoomScaleSheetLayoutView="100" workbookViewId="0">
      <selection activeCell="E16" sqref="E16:F23"/>
    </sheetView>
  </sheetViews>
  <sheetFormatPr defaultColWidth="9.140625" defaultRowHeight="12.75"/>
  <cols>
    <col min="1" max="1" width="53.7109375" style="3" customWidth="1"/>
    <col min="2" max="2" width="9.85546875" style="23" customWidth="1"/>
    <col min="3" max="3" width="9.85546875" style="233" customWidth="1"/>
    <col min="4" max="4" width="11.42578125" style="3" customWidth="1"/>
    <col min="5" max="16384" width="9.140625" style="3"/>
  </cols>
  <sheetData>
    <row r="1" spans="1:10" ht="36" customHeight="1">
      <c r="A1" s="120" t="s">
        <v>93</v>
      </c>
      <c r="B1" s="263"/>
      <c r="C1" s="264"/>
    </row>
    <row r="2" spans="1:10" ht="15.75" customHeight="1"/>
    <row r="3" spans="1:10" ht="21" customHeight="1">
      <c r="A3" s="41" t="s">
        <v>92</v>
      </c>
      <c r="B3" s="41"/>
    </row>
    <row r="4" spans="1:10" ht="21" customHeight="1">
      <c r="C4" s="234"/>
    </row>
    <row r="5" spans="1:10" ht="68.25" customHeight="1">
      <c r="C5" s="235"/>
      <c r="I5" s="31"/>
    </row>
    <row r="6" spans="1:10" ht="15">
      <c r="I6"/>
    </row>
    <row r="7" spans="1:10" ht="15">
      <c r="I7"/>
      <c r="J7" s="13"/>
    </row>
    <row r="8" spans="1:10" ht="15">
      <c r="A8" s="17" t="s">
        <v>94</v>
      </c>
      <c r="B8" s="40"/>
      <c r="I8"/>
    </row>
    <row r="9" spans="1:10" ht="15">
      <c r="A9" s="17" t="s">
        <v>116</v>
      </c>
      <c r="B9" s="40"/>
      <c r="I9"/>
    </row>
    <row r="10" spans="1:10" ht="15">
      <c r="A10" s="18" t="s">
        <v>95</v>
      </c>
      <c r="B10" s="18"/>
      <c r="I10"/>
    </row>
    <row r="11" spans="1:10" ht="15">
      <c r="A11" s="6"/>
      <c r="B11" s="6"/>
      <c r="I11"/>
    </row>
    <row r="12" spans="1:10" s="23" customFormat="1" ht="15">
      <c r="A12" s="6"/>
      <c r="B12" s="261" t="s">
        <v>645</v>
      </c>
      <c r="C12" s="261" t="s">
        <v>194</v>
      </c>
      <c r="I12"/>
    </row>
    <row r="13" spans="1:10">
      <c r="B13" s="236" t="s">
        <v>4</v>
      </c>
      <c r="C13" s="236" t="s">
        <v>4</v>
      </c>
    </row>
    <row r="14" spans="1:10" ht="15.75">
      <c r="A14" s="1" t="s">
        <v>0</v>
      </c>
      <c r="B14" s="1"/>
    </row>
    <row r="15" spans="1:10">
      <c r="A15" s="3" t="s">
        <v>2</v>
      </c>
      <c r="B15" s="237">
        <f t="shared" ref="B15:C18" si="0">B27+B94+B114</f>
        <v>1583500</v>
      </c>
      <c r="C15" s="237">
        <f t="shared" si="0"/>
        <v>1509300</v>
      </c>
      <c r="D15" s="237"/>
    </row>
    <row r="16" spans="1:10" s="23" customFormat="1">
      <c r="A16" s="23" t="s">
        <v>646</v>
      </c>
      <c r="B16" s="237">
        <f t="shared" si="0"/>
        <v>462000</v>
      </c>
      <c r="C16" s="237">
        <f t="shared" si="0"/>
        <v>442200</v>
      </c>
      <c r="D16" s="237"/>
    </row>
    <row r="17" spans="1:5" s="23" customFormat="1">
      <c r="A17" s="23" t="s">
        <v>647</v>
      </c>
      <c r="B17" s="237">
        <f t="shared" si="0"/>
        <v>26300</v>
      </c>
      <c r="C17" s="237">
        <f t="shared" si="0"/>
        <v>27500</v>
      </c>
      <c r="D17" s="237"/>
      <c r="E17" s="364"/>
    </row>
    <row r="18" spans="1:5">
      <c r="A18" s="23" t="s">
        <v>648</v>
      </c>
      <c r="B18" s="237">
        <f t="shared" si="0"/>
        <v>2686400</v>
      </c>
      <c r="C18" s="237">
        <f t="shared" si="0"/>
        <v>1627300</v>
      </c>
      <c r="D18" s="237"/>
      <c r="E18" s="366"/>
    </row>
    <row r="19" spans="1:5" s="23" customFormat="1">
      <c r="A19" s="23" t="s">
        <v>651</v>
      </c>
      <c r="B19" s="237">
        <f>B118</f>
        <v>61900</v>
      </c>
      <c r="C19" s="237">
        <f>C118</f>
        <v>0</v>
      </c>
      <c r="D19" s="237"/>
      <c r="E19" s="366"/>
    </row>
    <row r="20" spans="1:5">
      <c r="A20" s="3" t="s">
        <v>3</v>
      </c>
      <c r="B20" s="237">
        <f t="shared" ref="B20:C21" si="1">B31+B98+B119</f>
        <v>1050800</v>
      </c>
      <c r="C20" s="237">
        <f t="shared" si="1"/>
        <v>1069600</v>
      </c>
      <c r="D20" s="237"/>
      <c r="E20" s="366"/>
    </row>
    <row r="21" spans="1:5">
      <c r="A21" s="3" t="s">
        <v>1</v>
      </c>
      <c r="B21" s="237">
        <f t="shared" si="1"/>
        <v>-1360400</v>
      </c>
      <c r="C21" s="237">
        <f t="shared" si="1"/>
        <v>-1295200</v>
      </c>
      <c r="D21" s="237"/>
    </row>
    <row r="22" spans="1:5" ht="13.5" thickBot="1">
      <c r="A22" s="3" t="s">
        <v>5</v>
      </c>
      <c r="B22" s="238">
        <f>SUM(B15:B21)</f>
        <v>4510500</v>
      </c>
      <c r="C22" s="238">
        <f>SUM(C15:C21)</f>
        <v>3380700</v>
      </c>
      <c r="D22" s="233"/>
      <c r="E22" s="364"/>
    </row>
    <row r="23" spans="1:5" ht="13.5" thickTop="1">
      <c r="C23" s="239"/>
    </row>
    <row r="24" spans="1:5" ht="15.75">
      <c r="A24" s="1" t="s">
        <v>6</v>
      </c>
      <c r="B24" s="1"/>
      <c r="C24" s="239"/>
    </row>
    <row r="25" spans="1:5" ht="10.5" customHeight="1"/>
    <row r="26" spans="1:5" ht="15.75">
      <c r="A26" s="28" t="s">
        <v>23</v>
      </c>
      <c r="B26" s="28"/>
    </row>
    <row r="27" spans="1:5">
      <c r="A27" s="3" t="s">
        <v>2</v>
      </c>
      <c r="B27" s="237">
        <f>B37+B46+B55+B73+B64+B83</f>
        <v>401500</v>
      </c>
      <c r="C27" s="237">
        <f>C37+C46+C55+C73+C64+C83</f>
        <v>383800</v>
      </c>
      <c r="D27" s="237"/>
    </row>
    <row r="28" spans="1:5" s="23" customFormat="1">
      <c r="A28" s="23" t="s">
        <v>646</v>
      </c>
      <c r="B28" s="237">
        <f t="shared" ref="B28:C28" si="2">B38+B47+B56+B74+B65+B84</f>
        <v>441600</v>
      </c>
      <c r="C28" s="237">
        <f t="shared" si="2"/>
        <v>421500</v>
      </c>
      <c r="D28" s="237"/>
    </row>
    <row r="29" spans="1:5" s="23" customFormat="1">
      <c r="A29" s="23" t="s">
        <v>647</v>
      </c>
      <c r="B29" s="237">
        <f t="shared" ref="B29:C29" si="3">B39+B48+B57+B75+B66+B85</f>
        <v>2800</v>
      </c>
      <c r="C29" s="237">
        <f t="shared" si="3"/>
        <v>2700</v>
      </c>
      <c r="D29" s="237"/>
    </row>
    <row r="30" spans="1:5">
      <c r="A30" s="23" t="s">
        <v>648</v>
      </c>
      <c r="B30" s="237">
        <f t="shared" ref="B30:C30" si="4">B40+B49+B58+B76+B67+B86</f>
        <v>1436400</v>
      </c>
      <c r="C30" s="237">
        <f t="shared" si="4"/>
        <v>758500</v>
      </c>
      <c r="D30" s="237"/>
    </row>
    <row r="31" spans="1:5">
      <c r="A31" s="3" t="s">
        <v>3</v>
      </c>
      <c r="B31" s="237">
        <f t="shared" ref="B31:C31" si="5">B41+B50+B59+B77+B68+B87</f>
        <v>1018700</v>
      </c>
      <c r="C31" s="237">
        <f t="shared" si="5"/>
        <v>1041600</v>
      </c>
      <c r="D31" s="237"/>
    </row>
    <row r="32" spans="1:5">
      <c r="A32" s="3" t="s">
        <v>1</v>
      </c>
      <c r="B32" s="237">
        <f t="shared" ref="B32:C32" si="6">B42+B51+B60+B78+B69+B88</f>
        <v>-334500</v>
      </c>
      <c r="C32" s="237">
        <f t="shared" si="6"/>
        <v>-335600</v>
      </c>
      <c r="D32" s="237"/>
    </row>
    <row r="33" spans="1:4">
      <c r="B33" s="240">
        <f>SUM(B27:B32)</f>
        <v>2966500</v>
      </c>
      <c r="C33" s="240">
        <f>SUM(C27:C32)</f>
        <v>2272500</v>
      </c>
      <c r="D33" s="233"/>
    </row>
    <row r="34" spans="1:4">
      <c r="A34" s="22" t="s">
        <v>37</v>
      </c>
      <c r="B34" s="22"/>
    </row>
    <row r="35" spans="1:4" s="23" customFormat="1" ht="9" customHeight="1">
      <c r="C35" s="233"/>
    </row>
    <row r="36" spans="1:4" s="23" customFormat="1">
      <c r="A36" s="22" t="s">
        <v>45</v>
      </c>
      <c r="B36" s="22"/>
      <c r="C36" s="233"/>
    </row>
    <row r="37" spans="1:4" s="23" customFormat="1">
      <c r="A37" s="23" t="s">
        <v>2</v>
      </c>
      <c r="B37" s="233">
        <v>22100</v>
      </c>
      <c r="C37" s="233">
        <v>22100</v>
      </c>
    </row>
    <row r="38" spans="1:4" s="23" customFormat="1">
      <c r="A38" s="23" t="s">
        <v>646</v>
      </c>
      <c r="B38" s="233">
        <v>0</v>
      </c>
      <c r="C38" s="233">
        <v>0</v>
      </c>
    </row>
    <row r="39" spans="1:4" s="23" customFormat="1">
      <c r="A39" s="23" t="s">
        <v>647</v>
      </c>
      <c r="B39" s="233">
        <v>0</v>
      </c>
      <c r="C39" s="233">
        <v>0</v>
      </c>
    </row>
    <row r="40" spans="1:4" s="23" customFormat="1">
      <c r="A40" s="23" t="s">
        <v>648</v>
      </c>
      <c r="B40" s="233">
        <v>2000</v>
      </c>
      <c r="C40" s="237">
        <v>2000</v>
      </c>
    </row>
    <row r="41" spans="1:4" s="23" customFormat="1">
      <c r="A41" s="23" t="s">
        <v>3</v>
      </c>
      <c r="B41" s="233">
        <v>300</v>
      </c>
      <c r="C41" s="237">
        <v>200</v>
      </c>
    </row>
    <row r="42" spans="1:4" s="23" customFormat="1">
      <c r="A42" s="23" t="s">
        <v>1</v>
      </c>
      <c r="B42" s="233">
        <v>0</v>
      </c>
      <c r="C42" s="233">
        <v>0</v>
      </c>
    </row>
    <row r="43" spans="1:4" s="23" customFormat="1">
      <c r="B43" s="240">
        <f>SUM(B37:B42)</f>
        <v>24400</v>
      </c>
      <c r="C43" s="240">
        <f>SUM(C37:C42)</f>
        <v>24300</v>
      </c>
    </row>
    <row r="44" spans="1:4" s="23" customFormat="1" ht="9.75" customHeight="1">
      <c r="C44" s="233"/>
    </row>
    <row r="45" spans="1:4" s="23" customFormat="1">
      <c r="A45" s="22" t="s">
        <v>83</v>
      </c>
      <c r="B45" s="22"/>
      <c r="C45" s="233"/>
    </row>
    <row r="46" spans="1:4" s="23" customFormat="1">
      <c r="A46" s="23" t="s">
        <v>2</v>
      </c>
      <c r="B46" s="233">
        <v>20700</v>
      </c>
      <c r="C46" s="233">
        <v>20600</v>
      </c>
    </row>
    <row r="47" spans="1:4" s="23" customFormat="1">
      <c r="A47" s="23" t="s">
        <v>646</v>
      </c>
      <c r="B47" s="233">
        <v>70300</v>
      </c>
      <c r="C47" s="233">
        <v>58600</v>
      </c>
    </row>
    <row r="48" spans="1:4" s="23" customFormat="1">
      <c r="A48" s="23" t="s">
        <v>647</v>
      </c>
      <c r="B48" s="233">
        <v>700</v>
      </c>
      <c r="C48" s="233">
        <v>700</v>
      </c>
    </row>
    <row r="49" spans="1:3" s="23" customFormat="1">
      <c r="A49" s="23" t="s">
        <v>648</v>
      </c>
      <c r="B49" s="233">
        <v>676600</v>
      </c>
      <c r="C49" s="237">
        <v>1900</v>
      </c>
    </row>
    <row r="50" spans="1:3" s="23" customFormat="1">
      <c r="A50" s="23" t="s">
        <v>3</v>
      </c>
      <c r="B50" s="233">
        <v>859200</v>
      </c>
      <c r="C50" s="237">
        <v>887200</v>
      </c>
    </row>
    <row r="51" spans="1:3" s="23" customFormat="1">
      <c r="A51" s="23" t="s">
        <v>1</v>
      </c>
      <c r="B51" s="233">
        <v>32100</v>
      </c>
      <c r="C51" s="237">
        <v>39300</v>
      </c>
    </row>
    <row r="52" spans="1:3" s="23" customFormat="1">
      <c r="B52" s="240">
        <f>SUM(B46:B51)</f>
        <v>1659600</v>
      </c>
      <c r="C52" s="240">
        <f>SUM(C46:C51)</f>
        <v>1008300</v>
      </c>
    </row>
    <row r="53" spans="1:3" s="23" customFormat="1" ht="9.75" customHeight="1">
      <c r="C53" s="233"/>
    </row>
    <row r="54" spans="1:3" s="23" customFormat="1">
      <c r="A54" s="22" t="s">
        <v>47</v>
      </c>
      <c r="B54" s="22"/>
      <c r="C54" s="233"/>
    </row>
    <row r="55" spans="1:3" s="23" customFormat="1">
      <c r="A55" s="23" t="s">
        <v>2</v>
      </c>
      <c r="B55" s="233">
        <v>355300</v>
      </c>
      <c r="C55" s="233">
        <v>337800</v>
      </c>
    </row>
    <row r="56" spans="1:3" s="23" customFormat="1">
      <c r="A56" s="23" t="s">
        <v>646</v>
      </c>
      <c r="B56" s="233">
        <v>305200</v>
      </c>
      <c r="C56" s="233">
        <v>279600</v>
      </c>
    </row>
    <row r="57" spans="1:3" s="23" customFormat="1">
      <c r="A57" s="23" t="s">
        <v>647</v>
      </c>
      <c r="B57" s="233">
        <v>2100</v>
      </c>
      <c r="C57" s="233">
        <v>2000</v>
      </c>
    </row>
    <row r="58" spans="1:3" s="23" customFormat="1">
      <c r="A58" s="23" t="s">
        <v>648</v>
      </c>
      <c r="B58" s="233">
        <v>240100</v>
      </c>
      <c r="C58" s="237">
        <v>236900</v>
      </c>
    </row>
    <row r="59" spans="1:3" s="23" customFormat="1">
      <c r="A59" s="23" t="s">
        <v>3</v>
      </c>
      <c r="B59" s="233">
        <v>155200</v>
      </c>
      <c r="C59" s="237">
        <v>149400</v>
      </c>
    </row>
    <row r="60" spans="1:3" s="23" customFormat="1">
      <c r="A60" s="23" t="s">
        <v>1</v>
      </c>
      <c r="B60" s="233">
        <v>-243100</v>
      </c>
      <c r="C60" s="233">
        <v>-250800</v>
      </c>
    </row>
    <row r="61" spans="1:3" s="23" customFormat="1">
      <c r="B61" s="240">
        <f>SUM(B55:B60)</f>
        <v>814800</v>
      </c>
      <c r="C61" s="240">
        <f>SUM(C55:C60)</f>
        <v>754900</v>
      </c>
    </row>
    <row r="62" spans="1:3" s="23" customFormat="1" ht="9" customHeight="1">
      <c r="C62" s="233"/>
    </row>
    <row r="63" spans="1:3" s="23" customFormat="1">
      <c r="A63" s="22" t="s">
        <v>87</v>
      </c>
      <c r="B63" s="22"/>
      <c r="C63" s="233"/>
    </row>
    <row r="64" spans="1:3" s="23" customFormat="1">
      <c r="A64" s="23" t="s">
        <v>2</v>
      </c>
      <c r="B64" s="233">
        <v>0</v>
      </c>
      <c r="C64" s="233">
        <v>0</v>
      </c>
    </row>
    <row r="65" spans="1:4" s="23" customFormat="1">
      <c r="A65" s="23" t="s">
        <v>646</v>
      </c>
      <c r="B65" s="233">
        <v>0</v>
      </c>
      <c r="C65" s="233">
        <v>0</v>
      </c>
    </row>
    <row r="66" spans="1:4" s="23" customFormat="1">
      <c r="A66" s="23" t="s">
        <v>647</v>
      </c>
      <c r="B66" s="233">
        <v>0</v>
      </c>
      <c r="C66" s="233">
        <v>0</v>
      </c>
    </row>
    <row r="67" spans="1:4" s="23" customFormat="1">
      <c r="A67" s="23" t="s">
        <v>648</v>
      </c>
      <c r="B67" s="233">
        <v>150000</v>
      </c>
      <c r="C67" s="237">
        <v>150000</v>
      </c>
    </row>
    <row r="68" spans="1:4" s="23" customFormat="1">
      <c r="A68" s="23" t="s">
        <v>3</v>
      </c>
      <c r="B68" s="233">
        <v>0</v>
      </c>
      <c r="C68" s="237">
        <v>0</v>
      </c>
    </row>
    <row r="69" spans="1:4" s="23" customFormat="1">
      <c r="A69" s="23" t="s">
        <v>1</v>
      </c>
      <c r="B69" s="233">
        <v>0</v>
      </c>
      <c r="C69" s="233">
        <v>0</v>
      </c>
    </row>
    <row r="70" spans="1:4" s="23" customFormat="1">
      <c r="B70" s="240">
        <f>SUM(B64:B69)</f>
        <v>150000</v>
      </c>
      <c r="C70" s="240">
        <f>SUM(C64:C69)</f>
        <v>150000</v>
      </c>
    </row>
    <row r="71" spans="1:4" s="23" customFormat="1" ht="9.75" customHeight="1">
      <c r="C71" s="239"/>
      <c r="D71" s="20"/>
    </row>
    <row r="72" spans="1:4" s="23" customFormat="1">
      <c r="A72" s="22" t="s">
        <v>46</v>
      </c>
      <c r="B72" s="22"/>
      <c r="C72" s="237"/>
      <c r="D72" s="20"/>
    </row>
    <row r="73" spans="1:4" s="23" customFormat="1">
      <c r="A73" s="23" t="s">
        <v>2</v>
      </c>
      <c r="B73" s="233">
        <v>3400</v>
      </c>
      <c r="C73" s="233">
        <v>3300</v>
      </c>
    </row>
    <row r="74" spans="1:4" s="23" customFormat="1">
      <c r="A74" s="23" t="s">
        <v>646</v>
      </c>
      <c r="B74" s="233">
        <v>66100</v>
      </c>
      <c r="C74" s="233">
        <v>83300</v>
      </c>
    </row>
    <row r="75" spans="1:4" s="23" customFormat="1">
      <c r="A75" s="23" t="s">
        <v>647</v>
      </c>
      <c r="B75" s="233">
        <v>0</v>
      </c>
      <c r="C75" s="233">
        <v>0</v>
      </c>
    </row>
    <row r="76" spans="1:4" s="23" customFormat="1">
      <c r="A76" s="23" t="s">
        <v>648</v>
      </c>
      <c r="B76" s="233">
        <f>317600</f>
        <v>317600</v>
      </c>
      <c r="C76" s="237">
        <v>317600</v>
      </c>
    </row>
    <row r="77" spans="1:4" s="23" customFormat="1">
      <c r="A77" s="23" t="s">
        <v>3</v>
      </c>
      <c r="B77" s="233">
        <v>4000</v>
      </c>
      <c r="C77" s="237">
        <v>4800</v>
      </c>
    </row>
    <row r="78" spans="1:4" s="23" customFormat="1">
      <c r="A78" s="23" t="s">
        <v>1</v>
      </c>
      <c r="B78" s="233">
        <f>-73500</f>
        <v>-73500</v>
      </c>
      <c r="C78" s="233">
        <f>-74100</f>
        <v>-74100</v>
      </c>
    </row>
    <row r="79" spans="1:4" s="23" customFormat="1">
      <c r="B79" s="240">
        <f>SUM(B73:B78)</f>
        <v>317600</v>
      </c>
      <c r="C79" s="240">
        <f>SUM(C73:C78)</f>
        <v>334900</v>
      </c>
    </row>
    <row r="80" spans="1:4" s="23" customFormat="1" ht="9" customHeight="1">
      <c r="C80" s="233"/>
    </row>
    <row r="81" spans="1:4" s="23" customFormat="1" ht="9" customHeight="1">
      <c r="C81" s="233"/>
    </row>
    <row r="82" spans="1:4" s="23" customFormat="1">
      <c r="A82" s="22" t="s">
        <v>650</v>
      </c>
      <c r="B82" s="22"/>
      <c r="C82" s="237"/>
    </row>
    <row r="83" spans="1:4" s="23" customFormat="1">
      <c r="A83" s="23" t="s">
        <v>2</v>
      </c>
      <c r="B83" s="233">
        <v>0</v>
      </c>
      <c r="C83" s="233">
        <v>0</v>
      </c>
    </row>
    <row r="84" spans="1:4" s="23" customFormat="1">
      <c r="A84" s="23" t="s">
        <v>646</v>
      </c>
      <c r="B84" s="233">
        <v>0</v>
      </c>
      <c r="C84" s="233">
        <v>0</v>
      </c>
    </row>
    <row r="85" spans="1:4" s="23" customFormat="1">
      <c r="A85" s="23" t="s">
        <v>647</v>
      </c>
      <c r="B85" s="233">
        <v>0</v>
      </c>
      <c r="C85" s="233">
        <v>0</v>
      </c>
    </row>
    <row r="86" spans="1:4" s="23" customFormat="1">
      <c r="A86" s="23" t="s">
        <v>648</v>
      </c>
      <c r="B86" s="233">
        <v>50100</v>
      </c>
      <c r="C86" s="237">
        <v>50100</v>
      </c>
    </row>
    <row r="87" spans="1:4" s="23" customFormat="1">
      <c r="A87" s="23" t="s">
        <v>3</v>
      </c>
      <c r="B87" s="233">
        <v>0</v>
      </c>
      <c r="C87" s="237">
        <v>0</v>
      </c>
    </row>
    <row r="88" spans="1:4" s="23" customFormat="1">
      <c r="A88" s="23" t="s">
        <v>1</v>
      </c>
      <c r="B88" s="233">
        <v>-50000</v>
      </c>
      <c r="C88" s="233">
        <v>-50000</v>
      </c>
    </row>
    <row r="89" spans="1:4" s="23" customFormat="1" ht="12.75" customHeight="1">
      <c r="B89" s="240">
        <f>SUM(B83:B88)</f>
        <v>100</v>
      </c>
      <c r="C89" s="240">
        <f>SUM(C83:C88)</f>
        <v>100</v>
      </c>
    </row>
    <row r="90" spans="1:4" s="23" customFormat="1" ht="9" customHeight="1">
      <c r="C90" s="233"/>
    </row>
    <row r="91" spans="1:4" s="23" customFormat="1" ht="9" customHeight="1">
      <c r="C91" s="233"/>
    </row>
    <row r="92" spans="1:4" s="23" customFormat="1" ht="9" customHeight="1">
      <c r="C92" s="233"/>
    </row>
    <row r="93" spans="1:4" ht="15.75">
      <c r="A93" s="28" t="s">
        <v>115</v>
      </c>
      <c r="B93" s="28"/>
    </row>
    <row r="94" spans="1:4">
      <c r="A94" s="3" t="s">
        <v>2</v>
      </c>
      <c r="B94" s="233">
        <f t="shared" ref="B94:C96" si="7">+B105</f>
        <v>528500</v>
      </c>
      <c r="C94" s="233">
        <f>+C105</f>
        <v>515900</v>
      </c>
      <c r="D94" s="233"/>
    </row>
    <row r="95" spans="1:4" s="23" customFormat="1">
      <c r="A95" s="23" t="s">
        <v>646</v>
      </c>
      <c r="B95" s="233">
        <f t="shared" si="7"/>
        <v>0</v>
      </c>
      <c r="C95" s="233">
        <f t="shared" si="7"/>
        <v>0</v>
      </c>
      <c r="D95" s="233"/>
    </row>
    <row r="96" spans="1:4" s="23" customFormat="1">
      <c r="A96" s="23" t="s">
        <v>647</v>
      </c>
      <c r="B96" s="233">
        <f t="shared" si="7"/>
        <v>5100</v>
      </c>
      <c r="C96" s="233">
        <f t="shared" si="7"/>
        <v>5200</v>
      </c>
      <c r="D96" s="233"/>
    </row>
    <row r="97" spans="1:4">
      <c r="A97" s="23" t="s">
        <v>648</v>
      </c>
      <c r="B97" s="233">
        <f t="shared" ref="B97:C99" si="8">+B108</f>
        <v>145900</v>
      </c>
      <c r="C97" s="233">
        <f t="shared" si="8"/>
        <v>147500</v>
      </c>
      <c r="D97" s="233"/>
    </row>
    <row r="98" spans="1:4">
      <c r="A98" s="3" t="s">
        <v>3</v>
      </c>
      <c r="B98" s="233">
        <f t="shared" si="8"/>
        <v>6200</v>
      </c>
      <c r="C98" s="233">
        <f t="shared" si="8"/>
        <v>5200</v>
      </c>
      <c r="D98" s="233"/>
    </row>
    <row r="99" spans="1:4">
      <c r="A99" s="3" t="s">
        <v>1</v>
      </c>
      <c r="B99" s="233">
        <f t="shared" si="8"/>
        <v>-523300</v>
      </c>
      <c r="C99" s="233">
        <f t="shared" si="8"/>
        <v>-489500</v>
      </c>
      <c r="D99" s="233"/>
    </row>
    <row r="100" spans="1:4">
      <c r="B100" s="240">
        <f>SUM(B94:B99)</f>
        <v>162400</v>
      </c>
      <c r="C100" s="240">
        <f>SUM(C94:C99)</f>
        <v>184300</v>
      </c>
      <c r="D100" s="23"/>
    </row>
    <row r="102" spans="1:4" s="23" customFormat="1">
      <c r="A102" s="22" t="s">
        <v>37</v>
      </c>
      <c r="B102" s="22"/>
      <c r="C102" s="233"/>
    </row>
    <row r="103" spans="1:4" s="23" customFormat="1">
      <c r="C103" s="233"/>
    </row>
    <row r="104" spans="1:4" s="23" customFormat="1">
      <c r="A104" s="22" t="s">
        <v>49</v>
      </c>
      <c r="B104" s="22"/>
      <c r="C104" s="233"/>
    </row>
    <row r="105" spans="1:4" s="23" customFormat="1">
      <c r="A105" s="23" t="s">
        <v>2</v>
      </c>
      <c r="B105" s="233">
        <v>528500</v>
      </c>
      <c r="C105" s="233">
        <v>515900</v>
      </c>
    </row>
    <row r="106" spans="1:4" s="23" customFormat="1">
      <c r="A106" s="23" t="s">
        <v>646</v>
      </c>
      <c r="B106" s="233">
        <v>0</v>
      </c>
      <c r="C106" s="233">
        <v>0</v>
      </c>
    </row>
    <row r="107" spans="1:4" s="23" customFormat="1">
      <c r="A107" s="23" t="s">
        <v>647</v>
      </c>
      <c r="B107" s="233">
        <v>5100</v>
      </c>
      <c r="C107" s="233">
        <v>5200</v>
      </c>
    </row>
    <row r="108" spans="1:4" s="23" customFormat="1">
      <c r="A108" s="23" t="s">
        <v>648</v>
      </c>
      <c r="B108" s="233">
        <v>145900</v>
      </c>
      <c r="C108" s="237">
        <v>147500</v>
      </c>
    </row>
    <row r="109" spans="1:4" s="23" customFormat="1">
      <c r="A109" s="23" t="s">
        <v>3</v>
      </c>
      <c r="B109" s="233">
        <v>6200</v>
      </c>
      <c r="C109" s="237">
        <v>5200</v>
      </c>
    </row>
    <row r="110" spans="1:4" s="23" customFormat="1">
      <c r="A110" s="23" t="s">
        <v>1</v>
      </c>
      <c r="B110" s="233">
        <v>-523300</v>
      </c>
      <c r="C110" s="233">
        <v>-489500</v>
      </c>
    </row>
    <row r="111" spans="1:4" s="23" customFormat="1">
      <c r="B111" s="240">
        <f>SUM(B105:B110)</f>
        <v>162400</v>
      </c>
      <c r="C111" s="240">
        <f>SUM(C105:C110)</f>
        <v>184300</v>
      </c>
    </row>
    <row r="112" spans="1:4" s="23" customFormat="1">
      <c r="C112" s="239"/>
    </row>
    <row r="113" spans="1:8" ht="15.75">
      <c r="A113" s="28" t="s">
        <v>24</v>
      </c>
      <c r="B113" s="28"/>
    </row>
    <row r="114" spans="1:8">
      <c r="A114" s="3" t="s">
        <v>2</v>
      </c>
      <c r="B114" s="237">
        <f t="shared" ref="B114:C117" si="9">B125+B135+B144+B153</f>
        <v>653500</v>
      </c>
      <c r="C114" s="237">
        <f t="shared" si="9"/>
        <v>609600</v>
      </c>
      <c r="D114" s="237"/>
    </row>
    <row r="115" spans="1:8" s="23" customFormat="1">
      <c r="A115" s="23" t="s">
        <v>646</v>
      </c>
      <c r="B115" s="237">
        <f t="shared" si="9"/>
        <v>20400</v>
      </c>
      <c r="C115" s="237">
        <f t="shared" si="9"/>
        <v>20700</v>
      </c>
      <c r="D115" s="237"/>
    </row>
    <row r="116" spans="1:8" s="23" customFormat="1">
      <c r="A116" s="23" t="s">
        <v>647</v>
      </c>
      <c r="B116" s="237">
        <f t="shared" si="9"/>
        <v>18400</v>
      </c>
      <c r="C116" s="237">
        <f t="shared" si="9"/>
        <v>19600</v>
      </c>
      <c r="D116" s="237"/>
    </row>
    <row r="117" spans="1:8">
      <c r="A117" s="23" t="s">
        <v>648</v>
      </c>
      <c r="B117" s="237">
        <f t="shared" si="9"/>
        <v>1104100</v>
      </c>
      <c r="C117" s="237">
        <f t="shared" si="9"/>
        <v>721300</v>
      </c>
      <c r="D117" s="237"/>
      <c r="E117" s="20"/>
      <c r="F117" s="20"/>
      <c r="G117" s="19"/>
      <c r="H117" s="20"/>
    </row>
    <row r="118" spans="1:8" s="23" customFormat="1">
      <c r="A118" s="23" t="s">
        <v>651</v>
      </c>
      <c r="B118" s="237">
        <f>B129</f>
        <v>61900</v>
      </c>
      <c r="C118" s="237">
        <f>C129</f>
        <v>0</v>
      </c>
      <c r="D118" s="237"/>
      <c r="E118" s="20"/>
      <c r="F118" s="20"/>
      <c r="G118" s="19"/>
      <c r="H118" s="20"/>
    </row>
    <row r="119" spans="1:8">
      <c r="A119" s="3" t="s">
        <v>3</v>
      </c>
      <c r="B119" s="237">
        <f t="shared" ref="B119:C120" si="10">B130+B139+B148+B157</f>
        <v>25900</v>
      </c>
      <c r="C119" s="237">
        <f t="shared" si="10"/>
        <v>22800</v>
      </c>
      <c r="D119" s="237"/>
      <c r="E119" s="20"/>
      <c r="F119" s="20"/>
      <c r="G119" s="19"/>
      <c r="H119" s="20"/>
    </row>
    <row r="120" spans="1:8">
      <c r="A120" s="3" t="s">
        <v>1</v>
      </c>
      <c r="B120" s="237">
        <f t="shared" si="10"/>
        <v>-502600</v>
      </c>
      <c r="C120" s="237">
        <f t="shared" si="10"/>
        <v>-470100</v>
      </c>
      <c r="D120" s="237"/>
      <c r="E120" s="20"/>
      <c r="F120" s="20"/>
      <c r="G120" s="20"/>
      <c r="H120" s="20"/>
    </row>
    <row r="121" spans="1:8">
      <c r="B121" s="240">
        <f>SUM(B114:B120)</f>
        <v>1381600</v>
      </c>
      <c r="C121" s="240">
        <f>SUM(C114:C120)</f>
        <v>923900</v>
      </c>
      <c r="D121" s="233"/>
      <c r="E121" s="20"/>
      <c r="F121" s="20"/>
      <c r="G121" s="20"/>
      <c r="H121" s="20"/>
    </row>
    <row r="122" spans="1:8">
      <c r="A122" s="22" t="s">
        <v>37</v>
      </c>
      <c r="B122" s="22"/>
    </row>
    <row r="123" spans="1:8" s="23" customFormat="1">
      <c r="C123" s="233"/>
    </row>
    <row r="124" spans="1:8" s="23" customFormat="1">
      <c r="A124" s="22" t="s">
        <v>52</v>
      </c>
      <c r="B124" s="22"/>
      <c r="C124" s="233"/>
    </row>
    <row r="125" spans="1:8" s="23" customFormat="1">
      <c r="A125" s="23" t="s">
        <v>2</v>
      </c>
      <c r="B125" s="233">
        <v>100</v>
      </c>
      <c r="C125" s="233">
        <v>0</v>
      </c>
    </row>
    <row r="126" spans="1:8" s="23" customFormat="1">
      <c r="A126" s="23" t="s">
        <v>646</v>
      </c>
      <c r="B126" s="233">
        <v>5900</v>
      </c>
      <c r="C126" s="233">
        <v>6200</v>
      </c>
    </row>
    <row r="127" spans="1:8" s="23" customFormat="1">
      <c r="A127" s="23" t="s">
        <v>647</v>
      </c>
      <c r="B127" s="233">
        <v>0</v>
      </c>
      <c r="C127" s="233">
        <v>0</v>
      </c>
    </row>
    <row r="128" spans="1:8" s="23" customFormat="1">
      <c r="A128" s="23" t="s">
        <v>648</v>
      </c>
      <c r="B128" s="233">
        <f>120200+20700</f>
        <v>140900</v>
      </c>
      <c r="C128" s="237">
        <v>100700</v>
      </c>
    </row>
    <row r="129" spans="1:3" s="23" customFormat="1">
      <c r="A129" s="23" t="s">
        <v>651</v>
      </c>
      <c r="B129" s="233">
        <v>61900</v>
      </c>
      <c r="C129" s="237">
        <v>0</v>
      </c>
    </row>
    <row r="130" spans="1:3" s="23" customFormat="1">
      <c r="A130" s="23" t="s">
        <v>3</v>
      </c>
      <c r="B130" s="233">
        <f>11400</f>
        <v>11400</v>
      </c>
      <c r="C130" s="237">
        <v>9900</v>
      </c>
    </row>
    <row r="131" spans="1:3" s="23" customFormat="1">
      <c r="A131" s="23" t="s">
        <v>1</v>
      </c>
      <c r="B131" s="233">
        <v>-5000</v>
      </c>
      <c r="C131" s="233">
        <v>-5000</v>
      </c>
    </row>
    <row r="132" spans="1:3" s="23" customFormat="1">
      <c r="B132" s="240">
        <f>SUM(B125:B131)</f>
        <v>215200</v>
      </c>
      <c r="C132" s="240">
        <f>SUM(C125:C131)</f>
        <v>111800</v>
      </c>
    </row>
    <row r="133" spans="1:3" s="23" customFormat="1">
      <c r="C133" s="233"/>
    </row>
    <row r="134" spans="1:3" s="23" customFormat="1">
      <c r="A134" s="22" t="s">
        <v>53</v>
      </c>
      <c r="B134" s="22"/>
      <c r="C134" s="233"/>
    </row>
    <row r="135" spans="1:3" s="23" customFormat="1">
      <c r="A135" s="23" t="s">
        <v>2</v>
      </c>
      <c r="B135" s="233">
        <v>213000</v>
      </c>
      <c r="C135" s="233">
        <v>214800</v>
      </c>
    </row>
    <row r="136" spans="1:3" s="23" customFormat="1">
      <c r="A136" s="23" t="s">
        <v>646</v>
      </c>
      <c r="B136" s="233">
        <v>13600</v>
      </c>
      <c r="C136" s="233">
        <v>14500</v>
      </c>
    </row>
    <row r="137" spans="1:3" s="23" customFormat="1">
      <c r="A137" s="23" t="s">
        <v>647</v>
      </c>
      <c r="B137" s="233">
        <v>1900</v>
      </c>
      <c r="C137" s="233">
        <v>2300</v>
      </c>
    </row>
    <row r="138" spans="1:3" s="23" customFormat="1">
      <c r="A138" s="23" t="s">
        <v>648</v>
      </c>
      <c r="B138" s="233">
        <v>918500</v>
      </c>
      <c r="C138" s="237">
        <v>582500</v>
      </c>
    </row>
    <row r="139" spans="1:3" s="23" customFormat="1">
      <c r="A139" s="23" t="s">
        <v>3</v>
      </c>
      <c r="B139" s="233">
        <v>6000</v>
      </c>
      <c r="C139" s="237">
        <v>5800</v>
      </c>
    </row>
    <row r="140" spans="1:3" s="23" customFormat="1">
      <c r="A140" s="23" t="s">
        <v>1</v>
      </c>
      <c r="B140" s="233">
        <v>-326000</v>
      </c>
      <c r="C140" s="233">
        <v>-286900</v>
      </c>
    </row>
    <row r="141" spans="1:3" s="23" customFormat="1">
      <c r="B141" s="240">
        <f>SUM(B135:B140)</f>
        <v>827000</v>
      </c>
      <c r="C141" s="240">
        <f>SUM(C135:C140)</f>
        <v>533000</v>
      </c>
    </row>
    <row r="142" spans="1:3" s="23" customFormat="1">
      <c r="C142" s="233"/>
    </row>
    <row r="143" spans="1:3" s="23" customFormat="1">
      <c r="A143" s="22" t="s">
        <v>54</v>
      </c>
      <c r="B143" s="22"/>
      <c r="C143" s="233"/>
    </row>
    <row r="144" spans="1:3" s="23" customFormat="1">
      <c r="A144" s="23" t="s">
        <v>2</v>
      </c>
      <c r="B144" s="233">
        <f>375200-1000</f>
        <v>374200</v>
      </c>
      <c r="C144" s="233">
        <v>375900</v>
      </c>
    </row>
    <row r="145" spans="1:3" s="23" customFormat="1">
      <c r="A145" s="23" t="s">
        <v>646</v>
      </c>
      <c r="B145" s="233">
        <v>0</v>
      </c>
      <c r="C145" s="233">
        <v>0</v>
      </c>
    </row>
    <row r="146" spans="1:3" s="23" customFormat="1">
      <c r="A146" s="23" t="s">
        <v>647</v>
      </c>
      <c r="B146" s="233">
        <v>16100</v>
      </c>
      <c r="C146" s="233">
        <v>17300</v>
      </c>
    </row>
    <row r="147" spans="1:3" s="23" customFormat="1">
      <c r="A147" s="23" t="s">
        <v>648</v>
      </c>
      <c r="B147" s="233">
        <v>38000</v>
      </c>
      <c r="C147" s="237">
        <v>36200</v>
      </c>
    </row>
    <row r="148" spans="1:3" s="23" customFormat="1">
      <c r="A148" s="23" t="s">
        <v>3</v>
      </c>
      <c r="B148" s="233">
        <v>7800</v>
      </c>
      <c r="C148" s="237">
        <v>7000</v>
      </c>
    </row>
    <row r="149" spans="1:3" s="23" customFormat="1">
      <c r="A149" s="23" t="s">
        <v>1</v>
      </c>
      <c r="B149" s="233">
        <v>-171600</v>
      </c>
      <c r="C149" s="233">
        <v>-178200</v>
      </c>
    </row>
    <row r="150" spans="1:3" s="23" customFormat="1">
      <c r="B150" s="240">
        <f>SUM(B144:B149)</f>
        <v>264500</v>
      </c>
      <c r="C150" s="240">
        <f>SUM(C144:C149)</f>
        <v>258200</v>
      </c>
    </row>
    <row r="151" spans="1:3" s="23" customFormat="1">
      <c r="C151" s="233"/>
    </row>
    <row r="152" spans="1:3" s="23" customFormat="1">
      <c r="A152" s="22" t="s">
        <v>104</v>
      </c>
      <c r="B152" s="22"/>
      <c r="C152" s="233"/>
    </row>
    <row r="153" spans="1:3" s="23" customFormat="1">
      <c r="A153" s="23" t="s">
        <v>2</v>
      </c>
      <c r="B153" s="233">
        <v>66200</v>
      </c>
      <c r="C153" s="233">
        <v>18900</v>
      </c>
    </row>
    <row r="154" spans="1:3" s="23" customFormat="1">
      <c r="A154" s="23" t="s">
        <v>646</v>
      </c>
      <c r="B154" s="233">
        <v>900</v>
      </c>
      <c r="C154" s="233">
        <v>0</v>
      </c>
    </row>
    <row r="155" spans="1:3" s="23" customFormat="1">
      <c r="A155" s="23" t="s">
        <v>647</v>
      </c>
      <c r="B155" s="233">
        <v>400</v>
      </c>
      <c r="C155" s="233">
        <v>0</v>
      </c>
    </row>
    <row r="156" spans="1:3" s="23" customFormat="1">
      <c r="A156" s="23" t="s">
        <v>648</v>
      </c>
      <c r="B156" s="233">
        <v>6700</v>
      </c>
      <c r="C156" s="237">
        <v>1900</v>
      </c>
    </row>
    <row r="157" spans="1:3" s="23" customFormat="1">
      <c r="A157" s="23" t="s">
        <v>3</v>
      </c>
      <c r="B157" s="233">
        <v>700</v>
      </c>
      <c r="C157" s="237">
        <v>100</v>
      </c>
    </row>
    <row r="158" spans="1:3" s="23" customFormat="1">
      <c r="A158" s="23" t="s">
        <v>1</v>
      </c>
      <c r="B158" s="233">
        <v>0</v>
      </c>
      <c r="C158" s="233">
        <v>0</v>
      </c>
    </row>
    <row r="159" spans="1:3" s="23" customFormat="1">
      <c r="B159" s="240">
        <f>SUM(B153:B158)</f>
        <v>74900</v>
      </c>
      <c r="C159" s="240">
        <f>SUM(C153:C158)</f>
        <v>20900</v>
      </c>
    </row>
    <row r="160" spans="1:3" s="23" customFormat="1">
      <c r="C160" s="239"/>
    </row>
    <row r="161" spans="1:3" s="23" customFormat="1">
      <c r="C161" s="239"/>
    </row>
    <row r="163" spans="1:3" ht="30" customHeight="1">
      <c r="A163" s="83"/>
      <c r="B163" s="260"/>
      <c r="C163" s="242"/>
    </row>
  </sheetData>
  <hyperlinks>
    <hyperlink ref="A10" r:id="rId1" display="mailto:elintill@chichester.gov.uk" xr:uid="{00000000-0004-0000-0A00-000000000000}"/>
  </hyperlinks>
  <pageMargins left="0.70866141732283472" right="0.70866141732283472" top="0.74803149606299213" bottom="0.74803149606299213" header="0.31496062992125984" footer="0.31496062992125984"/>
  <pageSetup paperSize="9" scale="95" orientation="portrait" r:id="rId2"/>
  <rowBreaks count="2" manualBreakCount="2">
    <brk id="52" max="2" man="1"/>
    <brk id="111" max="2" man="1"/>
  </rowBreaks>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T197"/>
  <sheetViews>
    <sheetView showGridLines="0" zoomScaleNormal="100" zoomScaleSheetLayoutView="100" workbookViewId="0">
      <selection activeCell="H26" sqref="H26"/>
    </sheetView>
  </sheetViews>
  <sheetFormatPr defaultColWidth="9.140625" defaultRowHeight="12.75"/>
  <cols>
    <col min="1" max="1" width="53.7109375" style="3" customWidth="1"/>
    <col min="2" max="2" width="9.85546875" style="23" customWidth="1"/>
    <col min="3" max="3" width="9.85546875" style="233" customWidth="1"/>
    <col min="4" max="16384" width="9.140625" style="3"/>
  </cols>
  <sheetData>
    <row r="1" spans="1:9" ht="39.75" customHeight="1">
      <c r="A1" s="120" t="s">
        <v>102</v>
      </c>
      <c r="B1" s="263"/>
      <c r="C1" s="264"/>
    </row>
    <row r="2" spans="1:9" ht="15.75" customHeight="1"/>
    <row r="3" spans="1:9" ht="21" customHeight="1">
      <c r="A3" s="41" t="s">
        <v>103</v>
      </c>
      <c r="B3" s="265"/>
      <c r="C3" s="264"/>
    </row>
    <row r="4" spans="1:9" ht="21" customHeight="1">
      <c r="C4" s="234"/>
    </row>
    <row r="5" spans="1:9" ht="68.25" customHeight="1">
      <c r="C5" s="243"/>
      <c r="I5" s="31"/>
    </row>
    <row r="6" spans="1:9" ht="15">
      <c r="A6" s="5"/>
      <c r="B6" s="24"/>
      <c r="C6" s="244"/>
      <c r="I6"/>
    </row>
    <row r="7" spans="1:9" ht="15">
      <c r="C7" s="244"/>
      <c r="I7"/>
    </row>
    <row r="8" spans="1:9" ht="15">
      <c r="A8" s="17" t="s">
        <v>117</v>
      </c>
      <c r="B8" s="40"/>
      <c r="C8" s="244"/>
      <c r="I8"/>
    </row>
    <row r="9" spans="1:9" ht="15">
      <c r="A9" s="17" t="s">
        <v>119</v>
      </c>
      <c r="B9" s="40"/>
      <c r="C9" s="244"/>
      <c r="I9"/>
    </row>
    <row r="10" spans="1:9" ht="15">
      <c r="A10" s="14" t="s">
        <v>118</v>
      </c>
      <c r="B10" s="14"/>
      <c r="C10" s="244"/>
      <c r="I10"/>
    </row>
    <row r="11" spans="1:9" ht="15">
      <c r="A11" s="6"/>
      <c r="B11" s="6"/>
      <c r="C11" s="244"/>
      <c r="I11"/>
    </row>
    <row r="12" spans="1:9" s="23" customFormat="1" ht="15">
      <c r="A12" s="6"/>
      <c r="B12" s="261" t="s">
        <v>645</v>
      </c>
      <c r="C12" s="261" t="s">
        <v>194</v>
      </c>
      <c r="I12"/>
    </row>
    <row r="13" spans="1:9">
      <c r="B13" s="236" t="s">
        <v>4</v>
      </c>
      <c r="C13" s="236" t="s">
        <v>4</v>
      </c>
    </row>
    <row r="14" spans="1:9" ht="15.75">
      <c r="A14" s="1" t="s">
        <v>0</v>
      </c>
      <c r="B14" s="1"/>
      <c r="C14" s="244"/>
    </row>
    <row r="15" spans="1:9">
      <c r="A15" s="3" t="s">
        <v>2</v>
      </c>
      <c r="B15" s="233">
        <f t="shared" ref="B15:C20" si="0">B27+B65</f>
        <v>1643800</v>
      </c>
      <c r="C15" s="233">
        <f t="shared" si="0"/>
        <v>1689900</v>
      </c>
      <c r="D15" s="233"/>
    </row>
    <row r="16" spans="1:9" s="23" customFormat="1">
      <c r="A16" s="23" t="s">
        <v>646</v>
      </c>
      <c r="B16" s="233">
        <f t="shared" si="0"/>
        <v>1567900</v>
      </c>
      <c r="C16" s="233">
        <f t="shared" si="0"/>
        <v>1646700</v>
      </c>
      <c r="D16" s="233"/>
    </row>
    <row r="17" spans="1:20" s="23" customFormat="1">
      <c r="A17" s="23" t="s">
        <v>647</v>
      </c>
      <c r="B17" s="233">
        <f t="shared" si="0"/>
        <v>34900</v>
      </c>
      <c r="C17" s="233">
        <f t="shared" si="0"/>
        <v>33500</v>
      </c>
      <c r="D17" s="233"/>
      <c r="E17" s="364"/>
    </row>
    <row r="18" spans="1:20">
      <c r="A18" s="23" t="s">
        <v>648</v>
      </c>
      <c r="B18" s="233">
        <f t="shared" si="0"/>
        <v>841100</v>
      </c>
      <c r="C18" s="233">
        <f t="shared" si="0"/>
        <v>908100</v>
      </c>
      <c r="D18" s="233"/>
      <c r="E18" s="364"/>
    </row>
    <row r="19" spans="1:20">
      <c r="A19" s="3" t="s">
        <v>3</v>
      </c>
      <c r="B19" s="233">
        <f t="shared" si="0"/>
        <v>674600</v>
      </c>
      <c r="C19" s="233">
        <f t="shared" si="0"/>
        <v>605300</v>
      </c>
      <c r="D19" s="233"/>
      <c r="E19" s="364"/>
    </row>
    <row r="20" spans="1:20">
      <c r="A20" s="3" t="s">
        <v>1</v>
      </c>
      <c r="B20" s="233">
        <f t="shared" si="0"/>
        <v>-6984900</v>
      </c>
      <c r="C20" s="233">
        <f t="shared" si="0"/>
        <v>-7603000</v>
      </c>
      <c r="D20" s="233"/>
      <c r="E20" s="364"/>
    </row>
    <row r="21" spans="1:20">
      <c r="A21" s="3" t="s">
        <v>5</v>
      </c>
      <c r="B21" s="240">
        <f>SUM(B15:B20)</f>
        <v>-2222600</v>
      </c>
      <c r="C21" s="240">
        <f>SUM(C15:C20)</f>
        <v>-2719500</v>
      </c>
      <c r="D21" s="233"/>
      <c r="E21" s="364"/>
    </row>
    <row r="22" spans="1:20" ht="15">
      <c r="C22" s="244"/>
    </row>
    <row r="23" spans="1:20" ht="15">
      <c r="C23" s="244"/>
    </row>
    <row r="24" spans="1:20" ht="15.75">
      <c r="A24" s="1" t="s">
        <v>6</v>
      </c>
      <c r="B24" s="1"/>
      <c r="C24" s="239"/>
    </row>
    <row r="26" spans="1:20" s="23" customFormat="1" ht="15.75">
      <c r="A26" s="28" t="s">
        <v>33</v>
      </c>
      <c r="B26" s="28"/>
      <c r="C26" s="233"/>
      <c r="P26" s="32"/>
      <c r="Q26" s="33"/>
      <c r="R26" s="33"/>
      <c r="S26" s="34"/>
      <c r="T26" s="33"/>
    </row>
    <row r="27" spans="1:20">
      <c r="A27" s="3" t="s">
        <v>2</v>
      </c>
      <c r="B27" s="237">
        <f t="shared" ref="B27:C32" si="1">B38+B47+B56</f>
        <v>925400</v>
      </c>
      <c r="C27" s="237">
        <f t="shared" si="1"/>
        <v>919500</v>
      </c>
      <c r="D27" s="237"/>
      <c r="P27" s="33"/>
      <c r="Q27" s="33"/>
      <c r="R27" s="33"/>
      <c r="S27" s="34"/>
      <c r="T27" s="33"/>
    </row>
    <row r="28" spans="1:20" s="23" customFormat="1">
      <c r="A28" s="23" t="s">
        <v>646</v>
      </c>
      <c r="B28" s="237">
        <f t="shared" si="1"/>
        <v>242600</v>
      </c>
      <c r="C28" s="237">
        <f t="shared" si="1"/>
        <v>253800</v>
      </c>
      <c r="D28" s="237"/>
      <c r="P28" s="33"/>
      <c r="Q28" s="33"/>
      <c r="R28" s="33"/>
      <c r="S28" s="34"/>
      <c r="T28" s="33"/>
    </row>
    <row r="29" spans="1:20" s="23" customFormat="1">
      <c r="A29" s="23" t="s">
        <v>647</v>
      </c>
      <c r="B29" s="237">
        <f t="shared" si="1"/>
        <v>14700</v>
      </c>
      <c r="C29" s="237">
        <f t="shared" si="1"/>
        <v>13100</v>
      </c>
      <c r="D29" s="237"/>
      <c r="P29" s="33"/>
      <c r="Q29" s="33"/>
      <c r="R29" s="33"/>
      <c r="S29" s="34"/>
      <c r="T29" s="33"/>
    </row>
    <row r="30" spans="1:20">
      <c r="A30" s="23" t="s">
        <v>648</v>
      </c>
      <c r="B30" s="237">
        <f t="shared" si="1"/>
        <v>165700</v>
      </c>
      <c r="C30" s="237">
        <f t="shared" si="1"/>
        <v>221700</v>
      </c>
      <c r="D30" s="237"/>
      <c r="P30" s="33"/>
      <c r="Q30" s="33"/>
      <c r="R30" s="33"/>
      <c r="S30" s="34"/>
      <c r="T30" s="33"/>
    </row>
    <row r="31" spans="1:20">
      <c r="A31" s="3" t="s">
        <v>3</v>
      </c>
      <c r="B31" s="237">
        <f t="shared" si="1"/>
        <v>292500</v>
      </c>
      <c r="C31" s="237">
        <f t="shared" si="1"/>
        <v>257500</v>
      </c>
      <c r="D31" s="237"/>
      <c r="P31" s="33"/>
      <c r="Q31" s="33"/>
      <c r="R31" s="33"/>
      <c r="S31" s="34"/>
      <c r="T31" s="33"/>
    </row>
    <row r="32" spans="1:20">
      <c r="A32" s="3" t="s">
        <v>1</v>
      </c>
      <c r="B32" s="237">
        <f t="shared" si="1"/>
        <v>-1606300</v>
      </c>
      <c r="C32" s="237">
        <f t="shared" si="1"/>
        <v>-1830200</v>
      </c>
      <c r="D32" s="237"/>
      <c r="P32" s="33"/>
      <c r="Q32" s="33"/>
      <c r="R32" s="33"/>
      <c r="S32" s="34"/>
      <c r="T32" s="33"/>
    </row>
    <row r="33" spans="1:20">
      <c r="B33" s="240">
        <f>SUM(B27:B32)</f>
        <v>34600</v>
      </c>
      <c r="C33" s="240">
        <f>SUM(C27:C32)</f>
        <v>-164600</v>
      </c>
      <c r="D33" s="233"/>
      <c r="P33" s="33"/>
      <c r="Q33" s="33"/>
      <c r="R33" s="33"/>
      <c r="S33" s="9"/>
      <c r="T33" s="33"/>
    </row>
    <row r="34" spans="1:20" s="23" customFormat="1">
      <c r="C34" s="239"/>
      <c r="P34" s="35"/>
      <c r="Q34" s="33"/>
      <c r="R34" s="33"/>
      <c r="S34" s="34"/>
      <c r="T34" s="33"/>
    </row>
    <row r="35" spans="1:20" s="23" customFormat="1">
      <c r="A35" s="22" t="s">
        <v>37</v>
      </c>
      <c r="B35" s="22"/>
      <c r="C35" s="239"/>
      <c r="P35" s="33"/>
      <c r="Q35" s="33"/>
      <c r="R35" s="33"/>
      <c r="S35" s="34"/>
      <c r="T35" s="33"/>
    </row>
    <row r="36" spans="1:20" s="23" customFormat="1">
      <c r="A36" s="22"/>
      <c r="B36" s="22"/>
      <c r="C36" s="239"/>
      <c r="P36" s="35"/>
      <c r="Q36" s="33"/>
      <c r="R36" s="34"/>
      <c r="S36" s="34"/>
      <c r="T36" s="33"/>
    </row>
    <row r="37" spans="1:20" s="23" customFormat="1">
      <c r="A37" s="22" t="s">
        <v>38</v>
      </c>
      <c r="B37" s="22"/>
      <c r="C37" s="233"/>
      <c r="P37" s="33"/>
      <c r="Q37" s="33"/>
      <c r="R37" s="34"/>
      <c r="S37" s="34"/>
      <c r="T37" s="33"/>
    </row>
    <row r="38" spans="1:20" s="23" customFormat="1">
      <c r="A38" s="23" t="s">
        <v>2</v>
      </c>
      <c r="B38" s="233">
        <v>209900</v>
      </c>
      <c r="C38" s="233">
        <v>165900</v>
      </c>
      <c r="P38" s="33"/>
      <c r="Q38" s="33"/>
      <c r="R38" s="34"/>
      <c r="S38" s="34"/>
      <c r="T38" s="33"/>
    </row>
    <row r="39" spans="1:20" s="23" customFormat="1">
      <c r="A39" s="23" t="s">
        <v>646</v>
      </c>
      <c r="B39" s="233">
        <v>0</v>
      </c>
      <c r="C39" s="233">
        <v>0</v>
      </c>
      <c r="P39" s="33"/>
      <c r="Q39" s="33"/>
      <c r="R39" s="34"/>
      <c r="S39" s="34"/>
      <c r="T39" s="33"/>
    </row>
    <row r="40" spans="1:20" s="23" customFormat="1">
      <c r="A40" s="23" t="s">
        <v>647</v>
      </c>
      <c r="B40" s="233">
        <v>2300</v>
      </c>
      <c r="C40" s="233">
        <v>1800</v>
      </c>
      <c r="P40" s="33"/>
      <c r="Q40" s="33"/>
      <c r="R40" s="34"/>
      <c r="S40" s="34"/>
      <c r="T40" s="33"/>
    </row>
    <row r="41" spans="1:20" s="23" customFormat="1">
      <c r="A41" s="23" t="s">
        <v>648</v>
      </c>
      <c r="B41" s="233">
        <v>20900</v>
      </c>
      <c r="C41" s="233">
        <v>16300</v>
      </c>
      <c r="P41" s="33"/>
      <c r="Q41" s="33"/>
      <c r="R41" s="34"/>
      <c r="S41" s="34"/>
      <c r="T41" s="33"/>
    </row>
    <row r="42" spans="1:20" s="23" customFormat="1">
      <c r="A42" s="23" t="s">
        <v>3</v>
      </c>
      <c r="B42" s="233">
        <v>1600</v>
      </c>
      <c r="C42" s="233">
        <v>1000</v>
      </c>
      <c r="P42" s="33"/>
      <c r="Q42" s="33"/>
      <c r="R42" s="34"/>
      <c r="S42" s="34"/>
      <c r="T42" s="33"/>
    </row>
    <row r="43" spans="1:20" s="23" customFormat="1">
      <c r="A43" s="23" t="s">
        <v>1</v>
      </c>
      <c r="B43" s="233">
        <v>0</v>
      </c>
      <c r="C43" s="233">
        <v>0</v>
      </c>
      <c r="P43" s="33"/>
      <c r="Q43" s="33"/>
      <c r="R43" s="33"/>
      <c r="S43" s="9"/>
      <c r="T43" s="33"/>
    </row>
    <row r="44" spans="1:20" s="23" customFormat="1">
      <c r="B44" s="240">
        <f>SUM(B38:B43)</f>
        <v>234700</v>
      </c>
      <c r="C44" s="240">
        <f>SUM(C38:C43)</f>
        <v>185000</v>
      </c>
      <c r="P44" s="33"/>
      <c r="Q44" s="33"/>
      <c r="R44" s="33"/>
      <c r="S44" s="34"/>
      <c r="T44" s="33"/>
    </row>
    <row r="45" spans="1:20" s="23" customFormat="1">
      <c r="C45" s="239"/>
      <c r="P45" s="35"/>
      <c r="Q45" s="33"/>
      <c r="R45" s="34"/>
      <c r="S45" s="34"/>
      <c r="T45" s="33"/>
    </row>
    <row r="46" spans="1:20" s="23" customFormat="1">
      <c r="A46" s="22" t="s">
        <v>39</v>
      </c>
      <c r="B46" s="22"/>
      <c r="C46" s="233"/>
      <c r="P46" s="33"/>
      <c r="Q46" s="33"/>
      <c r="R46" s="34"/>
      <c r="S46" s="34"/>
      <c r="T46" s="33"/>
    </row>
    <row r="47" spans="1:20" s="23" customFormat="1">
      <c r="A47" s="23" t="s">
        <v>2</v>
      </c>
      <c r="B47" s="233">
        <v>270900</v>
      </c>
      <c r="C47" s="233">
        <v>329800</v>
      </c>
      <c r="P47" s="33"/>
      <c r="Q47" s="33"/>
      <c r="R47" s="34"/>
      <c r="S47" s="34"/>
      <c r="T47" s="33"/>
    </row>
    <row r="48" spans="1:20" s="23" customFormat="1">
      <c r="A48" s="23" t="s">
        <v>646</v>
      </c>
      <c r="B48" s="233">
        <v>8900</v>
      </c>
      <c r="C48" s="233">
        <v>8900</v>
      </c>
      <c r="P48" s="33"/>
      <c r="Q48" s="33"/>
      <c r="R48" s="34"/>
      <c r="S48" s="34"/>
      <c r="T48" s="33"/>
    </row>
    <row r="49" spans="1:20" s="23" customFormat="1">
      <c r="A49" s="23" t="s">
        <v>647</v>
      </c>
      <c r="B49" s="233">
        <v>5400</v>
      </c>
      <c r="C49" s="233">
        <v>5500</v>
      </c>
      <c r="P49" s="33"/>
      <c r="Q49" s="33"/>
      <c r="R49" s="34"/>
      <c r="S49" s="34"/>
      <c r="T49" s="33"/>
    </row>
    <row r="50" spans="1:20" s="23" customFormat="1">
      <c r="A50" s="23" t="s">
        <v>648</v>
      </c>
      <c r="B50" s="233">
        <v>53900</v>
      </c>
      <c r="C50" s="233">
        <v>144500</v>
      </c>
      <c r="P50" s="33"/>
      <c r="Q50" s="33"/>
      <c r="R50" s="34"/>
      <c r="S50" s="34"/>
      <c r="T50" s="33"/>
    </row>
    <row r="51" spans="1:20" s="23" customFormat="1">
      <c r="A51" s="23" t="s">
        <v>3</v>
      </c>
      <c r="B51" s="233">
        <v>2400</v>
      </c>
      <c r="C51" s="233">
        <v>1900</v>
      </c>
      <c r="P51" s="33"/>
      <c r="Q51" s="33"/>
      <c r="R51" s="34"/>
      <c r="S51" s="34"/>
      <c r="T51" s="33"/>
    </row>
    <row r="52" spans="1:20" s="23" customFormat="1">
      <c r="A52" s="23" t="s">
        <v>1</v>
      </c>
      <c r="B52" s="233">
        <v>0</v>
      </c>
      <c r="C52" s="233">
        <v>0</v>
      </c>
      <c r="P52" s="33"/>
      <c r="Q52" s="33"/>
      <c r="R52" s="33"/>
      <c r="S52" s="9"/>
      <c r="T52" s="33"/>
    </row>
    <row r="53" spans="1:20" s="23" customFormat="1">
      <c r="B53" s="240">
        <f>SUM(B47:B52)</f>
        <v>341500</v>
      </c>
      <c r="C53" s="240">
        <f>SUM(C47:C52)</f>
        <v>490600</v>
      </c>
      <c r="P53" s="33"/>
      <c r="Q53" s="33"/>
      <c r="R53" s="33"/>
      <c r="S53" s="34"/>
      <c r="T53" s="33"/>
    </row>
    <row r="54" spans="1:20" s="23" customFormat="1">
      <c r="C54" s="239"/>
      <c r="P54" s="35"/>
      <c r="Q54" s="33"/>
      <c r="R54" s="34"/>
      <c r="S54" s="34"/>
      <c r="T54" s="33"/>
    </row>
    <row r="55" spans="1:20" s="23" customFormat="1">
      <c r="A55" s="22" t="s">
        <v>40</v>
      </c>
      <c r="B55" s="22"/>
      <c r="C55" s="233"/>
      <c r="P55" s="33"/>
      <c r="Q55" s="33"/>
      <c r="R55" s="34"/>
      <c r="S55" s="34"/>
      <c r="T55" s="33"/>
    </row>
    <row r="56" spans="1:20" s="23" customFormat="1">
      <c r="A56" s="23" t="s">
        <v>2</v>
      </c>
      <c r="B56" s="233">
        <v>444600</v>
      </c>
      <c r="C56" s="233">
        <v>423800</v>
      </c>
      <c r="P56" s="33"/>
      <c r="Q56" s="33"/>
      <c r="R56" s="34"/>
      <c r="S56" s="34"/>
      <c r="T56" s="33"/>
    </row>
    <row r="57" spans="1:20" s="23" customFormat="1">
      <c r="A57" s="23" t="s">
        <v>646</v>
      </c>
      <c r="B57" s="233">
        <v>233700</v>
      </c>
      <c r="C57" s="233">
        <v>244900</v>
      </c>
      <c r="P57" s="33"/>
      <c r="Q57" s="33"/>
      <c r="R57" s="34"/>
      <c r="S57" s="34"/>
      <c r="T57" s="33"/>
    </row>
    <row r="58" spans="1:20" s="23" customFormat="1">
      <c r="A58" s="23" t="s">
        <v>647</v>
      </c>
      <c r="B58" s="233">
        <v>7000</v>
      </c>
      <c r="C58" s="233">
        <v>5800</v>
      </c>
      <c r="P58" s="33"/>
      <c r="Q58" s="33"/>
      <c r="R58" s="34"/>
      <c r="S58" s="34"/>
      <c r="T58" s="33"/>
    </row>
    <row r="59" spans="1:20" s="23" customFormat="1">
      <c r="A59" s="23" t="s">
        <v>648</v>
      </c>
      <c r="B59" s="233">
        <v>90900</v>
      </c>
      <c r="C59" s="233">
        <v>60900</v>
      </c>
      <c r="P59" s="33"/>
      <c r="Q59" s="33"/>
      <c r="R59" s="34"/>
      <c r="S59" s="34"/>
      <c r="T59" s="33"/>
    </row>
    <row r="60" spans="1:20" s="23" customFormat="1">
      <c r="A60" s="23" t="s">
        <v>3</v>
      </c>
      <c r="B60" s="233">
        <v>288500</v>
      </c>
      <c r="C60" s="233">
        <v>254600</v>
      </c>
      <c r="P60" s="33"/>
      <c r="Q60" s="33"/>
      <c r="R60" s="34"/>
      <c r="S60" s="34"/>
      <c r="T60" s="33"/>
    </row>
    <row r="61" spans="1:20" s="23" customFormat="1">
      <c r="A61" s="23" t="s">
        <v>1</v>
      </c>
      <c r="B61" s="233">
        <v>-1606300</v>
      </c>
      <c r="C61" s="233">
        <v>-1830200</v>
      </c>
      <c r="P61" s="33"/>
      <c r="Q61" s="33"/>
      <c r="R61" s="33"/>
      <c r="S61" s="9"/>
      <c r="T61" s="33"/>
    </row>
    <row r="62" spans="1:20" s="23" customFormat="1">
      <c r="B62" s="240">
        <f>SUM(B56:B61)</f>
        <v>-541600</v>
      </c>
      <c r="C62" s="240">
        <f>SUM(C56:C61)</f>
        <v>-840200</v>
      </c>
      <c r="P62" s="33"/>
      <c r="Q62" s="33"/>
      <c r="R62" s="33"/>
      <c r="S62" s="34"/>
      <c r="T62" s="33"/>
    </row>
    <row r="63" spans="1:20" s="23" customFormat="1">
      <c r="C63" s="239"/>
      <c r="P63" s="33"/>
      <c r="Q63" s="33"/>
      <c r="R63" s="33"/>
      <c r="S63" s="34"/>
      <c r="T63" s="33"/>
    </row>
    <row r="64" spans="1:20" s="23" customFormat="1" ht="15.75">
      <c r="A64" s="28" t="s">
        <v>22</v>
      </c>
      <c r="B64" s="28"/>
      <c r="C64" s="233"/>
      <c r="P64" s="32"/>
      <c r="Q64" s="33"/>
      <c r="R64" s="33"/>
      <c r="S64" s="34"/>
      <c r="T64" s="33"/>
    </row>
    <row r="65" spans="1:20" s="23" customFormat="1">
      <c r="A65" s="23" t="s">
        <v>2</v>
      </c>
      <c r="B65" s="233">
        <f t="shared" ref="B65:C70" si="2">B76+B85+B94+B103+B112+B121</f>
        <v>718400</v>
      </c>
      <c r="C65" s="233">
        <f t="shared" si="2"/>
        <v>770400</v>
      </c>
      <c r="D65" s="233"/>
      <c r="P65" s="33"/>
      <c r="Q65" s="33"/>
      <c r="R65" s="33"/>
      <c r="S65" s="34"/>
      <c r="T65" s="33"/>
    </row>
    <row r="66" spans="1:20" s="23" customFormat="1">
      <c r="A66" s="23" t="s">
        <v>646</v>
      </c>
      <c r="B66" s="233">
        <f t="shared" si="2"/>
        <v>1325300</v>
      </c>
      <c r="C66" s="233">
        <f t="shared" si="2"/>
        <v>1392900</v>
      </c>
      <c r="D66" s="233"/>
      <c r="P66" s="33"/>
      <c r="Q66" s="33"/>
      <c r="R66" s="33"/>
      <c r="S66" s="34"/>
      <c r="T66" s="33"/>
    </row>
    <row r="67" spans="1:20" s="23" customFormat="1">
      <c r="A67" s="23" t="s">
        <v>647</v>
      </c>
      <c r="B67" s="233">
        <f t="shared" si="2"/>
        <v>20200</v>
      </c>
      <c r="C67" s="233">
        <f t="shared" si="2"/>
        <v>20400</v>
      </c>
      <c r="D67" s="233"/>
      <c r="P67" s="33"/>
      <c r="Q67" s="33"/>
      <c r="R67" s="33"/>
      <c r="S67" s="34"/>
      <c r="T67" s="33"/>
    </row>
    <row r="68" spans="1:20" s="23" customFormat="1">
      <c r="A68" s="23" t="s">
        <v>648</v>
      </c>
      <c r="B68" s="233">
        <f t="shared" si="2"/>
        <v>675400</v>
      </c>
      <c r="C68" s="233">
        <f t="shared" si="2"/>
        <v>686400</v>
      </c>
      <c r="D68" s="233"/>
      <c r="P68" s="33"/>
      <c r="Q68" s="33"/>
      <c r="R68" s="33"/>
      <c r="S68" s="34"/>
      <c r="T68" s="33"/>
    </row>
    <row r="69" spans="1:20" s="23" customFormat="1">
      <c r="A69" s="23" t="s">
        <v>3</v>
      </c>
      <c r="B69" s="233">
        <f t="shared" si="2"/>
        <v>382100</v>
      </c>
      <c r="C69" s="233">
        <f t="shared" si="2"/>
        <v>347800</v>
      </c>
      <c r="D69" s="233"/>
      <c r="P69" s="33"/>
      <c r="Q69" s="33"/>
      <c r="R69" s="33"/>
      <c r="S69" s="34"/>
      <c r="T69" s="33"/>
    </row>
    <row r="70" spans="1:20" s="23" customFormat="1">
      <c r="A70" s="23" t="s">
        <v>1</v>
      </c>
      <c r="B70" s="233">
        <f t="shared" si="2"/>
        <v>-5378600</v>
      </c>
      <c r="C70" s="233">
        <f t="shared" si="2"/>
        <v>-5772800</v>
      </c>
      <c r="D70" s="233"/>
      <c r="P70" s="33"/>
      <c r="Q70" s="33"/>
      <c r="R70" s="33"/>
      <c r="S70" s="34"/>
      <c r="T70" s="33"/>
    </row>
    <row r="71" spans="1:20" s="23" customFormat="1">
      <c r="B71" s="240">
        <f>SUM(B65:B70)</f>
        <v>-2257200</v>
      </c>
      <c r="C71" s="240">
        <f>SUM(C65:C70)</f>
        <v>-2554900</v>
      </c>
      <c r="D71" s="233"/>
      <c r="P71" s="33"/>
      <c r="Q71" s="33"/>
      <c r="R71" s="33"/>
      <c r="S71" s="9"/>
      <c r="T71" s="33"/>
    </row>
    <row r="72" spans="1:20" s="23" customFormat="1">
      <c r="C72" s="233"/>
      <c r="P72" s="33"/>
      <c r="Q72" s="33"/>
      <c r="R72" s="33"/>
      <c r="S72" s="34"/>
      <c r="T72" s="33"/>
    </row>
    <row r="73" spans="1:20" s="23" customFormat="1">
      <c r="A73" s="22" t="s">
        <v>37</v>
      </c>
      <c r="B73" s="22"/>
      <c r="C73" s="233"/>
      <c r="P73" s="35"/>
      <c r="Q73" s="33"/>
      <c r="R73" s="33"/>
      <c r="S73" s="34"/>
      <c r="T73" s="33"/>
    </row>
    <row r="74" spans="1:20" s="23" customFormat="1">
      <c r="C74" s="233"/>
      <c r="P74" s="33"/>
      <c r="Q74" s="33"/>
      <c r="R74" s="33"/>
      <c r="S74" s="34"/>
      <c r="T74" s="33"/>
    </row>
    <row r="75" spans="1:20" s="23" customFormat="1">
      <c r="A75" s="22" t="s">
        <v>41</v>
      </c>
      <c r="B75" s="22"/>
      <c r="C75" s="233"/>
      <c r="P75" s="35"/>
      <c r="Q75" s="33"/>
      <c r="R75" s="34"/>
      <c r="S75" s="34"/>
      <c r="T75" s="33"/>
    </row>
    <row r="76" spans="1:20" s="23" customFormat="1">
      <c r="A76" s="23" t="s">
        <v>2</v>
      </c>
      <c r="B76" s="233">
        <v>571100</v>
      </c>
      <c r="C76" s="233">
        <v>636800</v>
      </c>
      <c r="P76" s="33"/>
      <c r="Q76" s="33"/>
      <c r="R76" s="34"/>
      <c r="S76" s="34"/>
      <c r="T76" s="33"/>
    </row>
    <row r="77" spans="1:20" s="23" customFormat="1">
      <c r="A77" s="23" t="s">
        <v>646</v>
      </c>
      <c r="B77" s="233">
        <v>956600</v>
      </c>
      <c r="C77" s="233">
        <v>1036400</v>
      </c>
      <c r="P77" s="33"/>
      <c r="Q77" s="33"/>
      <c r="R77" s="34"/>
      <c r="S77" s="34"/>
      <c r="T77" s="33"/>
    </row>
    <row r="78" spans="1:20" s="23" customFormat="1">
      <c r="A78" s="23" t="s">
        <v>647</v>
      </c>
      <c r="B78" s="233">
        <v>20200</v>
      </c>
      <c r="C78" s="233">
        <v>20400</v>
      </c>
      <c r="P78" s="33"/>
      <c r="Q78" s="33"/>
      <c r="R78" s="34"/>
      <c r="S78" s="34"/>
      <c r="T78" s="33"/>
    </row>
    <row r="79" spans="1:20" s="23" customFormat="1">
      <c r="A79" s="23" t="s">
        <v>648</v>
      </c>
      <c r="B79" s="233">
        <v>603200</v>
      </c>
      <c r="C79" s="233">
        <v>667300</v>
      </c>
      <c r="P79" s="33"/>
      <c r="Q79" s="33"/>
      <c r="R79" s="34"/>
      <c r="S79" s="34"/>
      <c r="T79" s="33"/>
    </row>
    <row r="80" spans="1:20" s="23" customFormat="1">
      <c r="A80" s="23" t="s">
        <v>3</v>
      </c>
      <c r="B80" s="233">
        <v>192500</v>
      </c>
      <c r="C80" s="233">
        <v>192400</v>
      </c>
      <c r="P80" s="33"/>
      <c r="Q80" s="33"/>
      <c r="R80" s="34"/>
      <c r="S80" s="34"/>
      <c r="T80" s="33"/>
    </row>
    <row r="81" spans="1:20" s="23" customFormat="1">
      <c r="A81" s="23" t="s">
        <v>1</v>
      </c>
      <c r="B81" s="233">
        <v>-5349900</v>
      </c>
      <c r="C81" s="233">
        <v>-5743000</v>
      </c>
      <c r="P81" s="33"/>
      <c r="Q81" s="33"/>
      <c r="R81" s="34"/>
      <c r="S81" s="34"/>
      <c r="T81" s="33"/>
    </row>
    <row r="82" spans="1:20" s="23" customFormat="1">
      <c r="B82" s="240">
        <f>SUM(B76:B81)</f>
        <v>-3006300</v>
      </c>
      <c r="C82" s="240">
        <f>SUM(C76:C81)</f>
        <v>-3189700</v>
      </c>
      <c r="L82" s="9"/>
      <c r="P82" s="33"/>
      <c r="Q82" s="33"/>
      <c r="R82" s="33"/>
      <c r="S82" s="9"/>
      <c r="T82" s="33"/>
    </row>
    <row r="83" spans="1:20" s="23" customFormat="1">
      <c r="C83" s="239"/>
      <c r="L83" s="9"/>
      <c r="P83" s="33"/>
      <c r="Q83" s="33"/>
      <c r="R83" s="33"/>
      <c r="S83" s="9"/>
      <c r="T83" s="33"/>
    </row>
    <row r="84" spans="1:20" s="23" customFormat="1">
      <c r="A84" s="22" t="s">
        <v>42</v>
      </c>
      <c r="B84" s="22"/>
      <c r="C84" s="233"/>
      <c r="L84" s="9"/>
      <c r="P84" s="33"/>
      <c r="Q84" s="33"/>
      <c r="R84" s="33"/>
      <c r="S84" s="9"/>
      <c r="T84" s="33"/>
    </row>
    <row r="85" spans="1:20" s="23" customFormat="1">
      <c r="A85" s="23" t="s">
        <v>2</v>
      </c>
      <c r="B85" s="233">
        <v>0</v>
      </c>
      <c r="C85" s="233">
        <v>0</v>
      </c>
      <c r="L85" s="9"/>
      <c r="P85" s="33"/>
      <c r="Q85" s="33"/>
      <c r="R85" s="33"/>
      <c r="S85" s="9"/>
      <c r="T85" s="33"/>
    </row>
    <row r="86" spans="1:20" s="23" customFormat="1">
      <c r="A86" s="23" t="s">
        <v>646</v>
      </c>
      <c r="B86" s="233">
        <v>4600</v>
      </c>
      <c r="C86" s="233">
        <v>5000</v>
      </c>
      <c r="L86" s="9"/>
      <c r="P86" s="33"/>
      <c r="Q86" s="33"/>
      <c r="R86" s="33"/>
      <c r="S86" s="9"/>
      <c r="T86" s="33"/>
    </row>
    <row r="87" spans="1:20" s="23" customFormat="1">
      <c r="A87" s="23" t="s">
        <v>647</v>
      </c>
      <c r="B87" s="233">
        <v>0</v>
      </c>
      <c r="C87" s="233">
        <v>0</v>
      </c>
      <c r="L87" s="9"/>
      <c r="P87" s="33"/>
      <c r="Q87" s="33"/>
      <c r="R87" s="33"/>
      <c r="S87" s="9"/>
      <c r="T87" s="33"/>
    </row>
    <row r="88" spans="1:20" s="23" customFormat="1">
      <c r="A88" s="23" t="s">
        <v>648</v>
      </c>
      <c r="B88" s="233">
        <v>0</v>
      </c>
      <c r="C88" s="233">
        <v>0</v>
      </c>
      <c r="L88" s="9"/>
      <c r="P88" s="33"/>
      <c r="Q88" s="33"/>
      <c r="R88" s="33"/>
      <c r="S88" s="9"/>
      <c r="T88" s="33"/>
    </row>
    <row r="89" spans="1:20" s="23" customFormat="1">
      <c r="A89" s="23" t="s">
        <v>3</v>
      </c>
      <c r="B89" s="233">
        <v>0</v>
      </c>
      <c r="C89" s="233">
        <v>0</v>
      </c>
      <c r="L89" s="9"/>
      <c r="P89" s="33"/>
      <c r="Q89" s="33"/>
      <c r="R89" s="33"/>
      <c r="S89" s="9"/>
      <c r="T89" s="33"/>
    </row>
    <row r="90" spans="1:20" s="23" customFormat="1">
      <c r="A90" s="23" t="s">
        <v>1</v>
      </c>
      <c r="B90" s="233">
        <v>0</v>
      </c>
      <c r="C90" s="233">
        <v>0</v>
      </c>
      <c r="L90" s="9"/>
      <c r="P90" s="33"/>
      <c r="Q90" s="33"/>
      <c r="R90" s="33"/>
      <c r="S90" s="9"/>
      <c r="T90" s="33"/>
    </row>
    <row r="91" spans="1:20" s="23" customFormat="1">
      <c r="B91" s="240">
        <f>SUM(B85:B90)</f>
        <v>4600</v>
      </c>
      <c r="C91" s="240">
        <f>SUM(C85:C90)</f>
        <v>5000</v>
      </c>
      <c r="L91" s="9"/>
      <c r="P91" s="33"/>
      <c r="Q91" s="33"/>
      <c r="R91" s="33"/>
      <c r="S91" s="9"/>
      <c r="T91" s="33"/>
    </row>
    <row r="92" spans="1:20" s="23" customFormat="1">
      <c r="C92" s="233"/>
      <c r="L92" s="9"/>
      <c r="P92" s="33"/>
      <c r="Q92" s="33"/>
      <c r="R92" s="33"/>
      <c r="S92" s="9"/>
      <c r="T92" s="33"/>
    </row>
    <row r="93" spans="1:20" s="23" customFormat="1">
      <c r="A93" s="22" t="s">
        <v>43</v>
      </c>
      <c r="B93" s="22"/>
      <c r="C93" s="233"/>
      <c r="L93" s="9"/>
      <c r="P93" s="33"/>
      <c r="Q93" s="33"/>
      <c r="R93" s="33"/>
      <c r="S93" s="9"/>
      <c r="T93" s="33"/>
    </row>
    <row r="94" spans="1:20" s="23" customFormat="1">
      <c r="A94" s="23" t="s">
        <v>2</v>
      </c>
      <c r="B94" s="233">
        <v>48700</v>
      </c>
      <c r="C94" s="233">
        <v>50400</v>
      </c>
      <c r="L94" s="9"/>
      <c r="P94" s="33"/>
      <c r="Q94" s="33"/>
      <c r="R94" s="33"/>
      <c r="S94" s="9"/>
      <c r="T94" s="33"/>
    </row>
    <row r="95" spans="1:20" s="23" customFormat="1">
      <c r="A95" s="23" t="s">
        <v>646</v>
      </c>
      <c r="B95" s="233">
        <v>364100</v>
      </c>
      <c r="C95" s="233">
        <v>351500</v>
      </c>
      <c r="L95" s="9"/>
      <c r="P95" s="33"/>
      <c r="Q95" s="33"/>
      <c r="R95" s="33"/>
      <c r="S95" s="9"/>
      <c r="T95" s="33"/>
    </row>
    <row r="96" spans="1:20" s="23" customFormat="1">
      <c r="A96" s="23" t="s">
        <v>647</v>
      </c>
      <c r="B96" s="233">
        <v>0</v>
      </c>
      <c r="C96" s="233">
        <v>0</v>
      </c>
      <c r="L96" s="9"/>
      <c r="P96" s="33"/>
      <c r="Q96" s="33"/>
      <c r="R96" s="33"/>
      <c r="S96" s="9"/>
      <c r="T96" s="33"/>
    </row>
    <row r="97" spans="1:20" s="23" customFormat="1">
      <c r="A97" s="23" t="s">
        <v>648</v>
      </c>
      <c r="B97" s="233">
        <v>12500</v>
      </c>
      <c r="C97" s="233">
        <v>12900</v>
      </c>
      <c r="L97" s="9"/>
      <c r="P97" s="33"/>
      <c r="Q97" s="33"/>
      <c r="R97" s="33"/>
      <c r="S97" s="9"/>
      <c r="T97" s="33"/>
    </row>
    <row r="98" spans="1:20" s="23" customFormat="1">
      <c r="A98" s="23" t="s">
        <v>3</v>
      </c>
      <c r="B98" s="233">
        <v>188700</v>
      </c>
      <c r="C98" s="233">
        <v>154900</v>
      </c>
      <c r="L98" s="9"/>
      <c r="P98" s="33"/>
      <c r="Q98" s="33"/>
      <c r="R98" s="33"/>
      <c r="S98" s="9"/>
      <c r="T98" s="33"/>
    </row>
    <row r="99" spans="1:20" s="23" customFormat="1">
      <c r="A99" s="23" t="s">
        <v>1</v>
      </c>
      <c r="B99" s="233">
        <v>-28700</v>
      </c>
      <c r="C99" s="233">
        <v>-29800</v>
      </c>
      <c r="L99" s="9"/>
      <c r="P99" s="33"/>
      <c r="Q99" s="33"/>
      <c r="R99" s="33"/>
      <c r="S99" s="9"/>
      <c r="T99" s="33"/>
    </row>
    <row r="100" spans="1:20" s="23" customFormat="1">
      <c r="B100" s="240">
        <f>SUM(B94:B99)</f>
        <v>585300</v>
      </c>
      <c r="C100" s="240">
        <f>SUM(C94:C99)</f>
        <v>539900</v>
      </c>
      <c r="L100" s="9"/>
      <c r="P100" s="33"/>
      <c r="Q100" s="33"/>
      <c r="R100" s="33"/>
      <c r="S100" s="9"/>
      <c r="T100" s="33"/>
    </row>
    <row r="101" spans="1:20" s="23" customFormat="1">
      <c r="C101" s="233"/>
      <c r="L101" s="9"/>
      <c r="P101" s="33"/>
      <c r="Q101" s="33"/>
      <c r="R101" s="33"/>
      <c r="S101" s="9"/>
      <c r="T101" s="33"/>
    </row>
    <row r="102" spans="1:20" s="23" customFormat="1">
      <c r="A102" s="22" t="s">
        <v>44</v>
      </c>
      <c r="B102" s="22"/>
      <c r="C102" s="233"/>
      <c r="L102" s="9"/>
      <c r="P102" s="33"/>
      <c r="Q102" s="33"/>
      <c r="R102" s="33"/>
      <c r="S102" s="9"/>
      <c r="T102" s="33"/>
    </row>
    <row r="103" spans="1:20" s="23" customFormat="1">
      <c r="A103" s="23" t="s">
        <v>2</v>
      </c>
      <c r="B103" s="233">
        <v>93600</v>
      </c>
      <c r="C103" s="233">
        <v>70700</v>
      </c>
      <c r="L103" s="9"/>
      <c r="P103" s="33"/>
      <c r="Q103" s="33"/>
      <c r="R103" s="33"/>
      <c r="S103" s="9"/>
      <c r="T103" s="33"/>
    </row>
    <row r="104" spans="1:20" s="23" customFormat="1">
      <c r="A104" s="23" t="s">
        <v>646</v>
      </c>
      <c r="B104" s="233">
        <v>0</v>
      </c>
      <c r="C104" s="233">
        <v>0</v>
      </c>
      <c r="L104" s="9"/>
      <c r="P104" s="33"/>
      <c r="Q104" s="33"/>
      <c r="R104" s="33"/>
      <c r="S104" s="9"/>
      <c r="T104" s="33"/>
    </row>
    <row r="105" spans="1:20" s="23" customFormat="1">
      <c r="A105" s="23" t="s">
        <v>647</v>
      </c>
      <c r="B105" s="233">
        <v>0</v>
      </c>
      <c r="C105" s="233">
        <v>0</v>
      </c>
      <c r="L105" s="9"/>
      <c r="P105" s="33"/>
      <c r="Q105" s="33"/>
      <c r="R105" s="33"/>
      <c r="S105" s="9"/>
      <c r="T105" s="33"/>
    </row>
    <row r="106" spans="1:20" s="23" customFormat="1">
      <c r="A106" s="23" t="s">
        <v>648</v>
      </c>
      <c r="B106" s="233">
        <v>59600</v>
      </c>
      <c r="C106" s="233">
        <v>6000</v>
      </c>
      <c r="L106" s="9"/>
      <c r="P106" s="33"/>
      <c r="Q106" s="33"/>
      <c r="R106" s="33"/>
      <c r="S106" s="9"/>
      <c r="T106" s="33"/>
    </row>
    <row r="107" spans="1:20" s="23" customFormat="1">
      <c r="A107" s="23" t="s">
        <v>3</v>
      </c>
      <c r="B107" s="233">
        <v>900</v>
      </c>
      <c r="C107" s="233">
        <v>500</v>
      </c>
      <c r="L107" s="9"/>
      <c r="P107" s="33"/>
      <c r="Q107" s="33"/>
      <c r="R107" s="33"/>
      <c r="S107" s="9"/>
      <c r="T107" s="33"/>
    </row>
    <row r="108" spans="1:20" s="23" customFormat="1">
      <c r="A108" s="23" t="s">
        <v>1</v>
      </c>
      <c r="B108" s="233">
        <v>0</v>
      </c>
      <c r="C108" s="233">
        <v>0</v>
      </c>
      <c r="L108" s="9"/>
      <c r="P108" s="33"/>
      <c r="Q108" s="33"/>
      <c r="R108" s="33"/>
      <c r="S108" s="9"/>
      <c r="T108" s="33"/>
    </row>
    <row r="109" spans="1:20" s="23" customFormat="1">
      <c r="B109" s="240">
        <f>SUM(B103:B108)</f>
        <v>154100</v>
      </c>
      <c r="C109" s="240">
        <f>SUM(C103:C108)</f>
        <v>77200</v>
      </c>
      <c r="L109" s="9"/>
      <c r="P109" s="33"/>
      <c r="Q109" s="33"/>
      <c r="R109" s="33"/>
      <c r="S109" s="9"/>
      <c r="T109" s="33"/>
    </row>
    <row r="110" spans="1:20" s="23" customFormat="1">
      <c r="A110" s="20"/>
      <c r="B110" s="20"/>
      <c r="C110" s="239"/>
      <c r="L110" s="9"/>
      <c r="P110" s="33"/>
      <c r="Q110" s="33"/>
      <c r="R110" s="33"/>
      <c r="S110" s="9"/>
      <c r="T110" s="33"/>
    </row>
    <row r="111" spans="1:20" s="23" customFormat="1">
      <c r="A111" s="29" t="s">
        <v>84</v>
      </c>
      <c r="B111" s="29"/>
      <c r="C111" s="239"/>
      <c r="L111" s="9"/>
      <c r="P111" s="33"/>
      <c r="Q111" s="33"/>
      <c r="R111" s="33"/>
      <c r="S111" s="9"/>
      <c r="T111" s="33"/>
    </row>
    <row r="112" spans="1:20" s="23" customFormat="1">
      <c r="A112" s="23" t="s">
        <v>2</v>
      </c>
      <c r="B112" s="233">
        <v>3600</v>
      </c>
      <c r="C112" s="233">
        <v>10900</v>
      </c>
      <c r="L112" s="9"/>
      <c r="P112" s="33"/>
      <c r="Q112" s="33"/>
      <c r="R112" s="33"/>
      <c r="S112" s="9"/>
      <c r="T112" s="33"/>
    </row>
    <row r="113" spans="1:20" s="23" customFormat="1">
      <c r="A113" s="23" t="s">
        <v>646</v>
      </c>
      <c r="B113" s="233">
        <v>0</v>
      </c>
      <c r="C113" s="233">
        <v>0</v>
      </c>
      <c r="L113" s="9"/>
      <c r="P113" s="33"/>
      <c r="Q113" s="33"/>
      <c r="R113" s="33"/>
      <c r="S113" s="9"/>
      <c r="T113" s="33"/>
    </row>
    <row r="114" spans="1:20" s="23" customFormat="1">
      <c r="A114" s="23" t="s">
        <v>647</v>
      </c>
      <c r="B114" s="233">
        <v>0</v>
      </c>
      <c r="C114" s="233">
        <v>0</v>
      </c>
      <c r="L114" s="9"/>
      <c r="P114" s="33"/>
      <c r="Q114" s="33"/>
      <c r="R114" s="33"/>
      <c r="S114" s="9"/>
      <c r="T114" s="33"/>
    </row>
    <row r="115" spans="1:20" s="23" customFormat="1">
      <c r="A115" s="23" t="s">
        <v>648</v>
      </c>
      <c r="B115" s="233">
        <v>100</v>
      </c>
      <c r="C115" s="233">
        <v>200</v>
      </c>
      <c r="L115" s="9"/>
      <c r="P115" s="33"/>
      <c r="Q115" s="33"/>
      <c r="R115" s="33"/>
      <c r="S115" s="9"/>
      <c r="T115" s="33"/>
    </row>
    <row r="116" spans="1:20" s="23" customFormat="1">
      <c r="A116" s="23" t="s">
        <v>3</v>
      </c>
      <c r="B116" s="233">
        <v>0</v>
      </c>
      <c r="C116" s="233">
        <v>0</v>
      </c>
      <c r="L116" s="9"/>
      <c r="P116" s="33"/>
      <c r="Q116" s="33"/>
      <c r="R116" s="33"/>
      <c r="S116" s="9"/>
      <c r="T116" s="33"/>
    </row>
    <row r="117" spans="1:20" s="23" customFormat="1">
      <c r="A117" s="23" t="s">
        <v>1</v>
      </c>
      <c r="B117" s="233">
        <v>0</v>
      </c>
      <c r="C117" s="233">
        <v>0</v>
      </c>
      <c r="L117" s="9"/>
      <c r="P117" s="33"/>
      <c r="Q117" s="33"/>
      <c r="R117" s="33"/>
      <c r="S117" s="9"/>
      <c r="T117" s="33"/>
    </row>
    <row r="118" spans="1:20" s="23" customFormat="1">
      <c r="B118" s="240">
        <f>SUM(B112:B117)</f>
        <v>3700</v>
      </c>
      <c r="C118" s="240">
        <f>SUM(C112:C117)</f>
        <v>11100</v>
      </c>
      <c r="L118" s="9"/>
      <c r="P118" s="33"/>
      <c r="Q118" s="33"/>
      <c r="R118" s="33"/>
      <c r="S118" s="9"/>
      <c r="T118" s="33"/>
    </row>
    <row r="119" spans="1:20" s="23" customFormat="1">
      <c r="C119" s="233"/>
      <c r="L119" s="9"/>
      <c r="P119" s="33"/>
      <c r="Q119" s="33"/>
      <c r="R119" s="33"/>
      <c r="S119" s="9"/>
      <c r="T119" s="33"/>
    </row>
    <row r="120" spans="1:20" s="23" customFormat="1">
      <c r="A120" s="29" t="s">
        <v>111</v>
      </c>
      <c r="B120" s="29"/>
      <c r="C120" s="239"/>
      <c r="L120" s="9"/>
      <c r="P120" s="33"/>
      <c r="Q120" s="33"/>
      <c r="R120" s="33"/>
      <c r="S120" s="9"/>
      <c r="T120" s="33"/>
    </row>
    <row r="121" spans="1:20" s="23" customFormat="1">
      <c r="A121" s="23" t="s">
        <v>2</v>
      </c>
      <c r="B121" s="233">
        <v>1400</v>
      </c>
      <c r="C121" s="233">
        <v>1600</v>
      </c>
      <c r="L121" s="9"/>
      <c r="P121" s="33"/>
      <c r="Q121" s="33"/>
      <c r="R121" s="33"/>
      <c r="S121" s="9"/>
      <c r="T121" s="33"/>
    </row>
    <row r="122" spans="1:20" s="23" customFormat="1">
      <c r="A122" s="23" t="s">
        <v>646</v>
      </c>
      <c r="B122" s="233">
        <v>0</v>
      </c>
      <c r="C122" s="233">
        <v>0</v>
      </c>
      <c r="L122" s="9"/>
      <c r="P122" s="33"/>
      <c r="Q122" s="33"/>
      <c r="R122" s="33"/>
      <c r="S122" s="9"/>
      <c r="T122" s="33"/>
    </row>
    <row r="123" spans="1:20" s="23" customFormat="1">
      <c r="A123" s="23" t="s">
        <v>647</v>
      </c>
      <c r="B123" s="233">
        <v>0</v>
      </c>
      <c r="C123" s="233">
        <v>0</v>
      </c>
      <c r="L123" s="9"/>
      <c r="P123" s="33"/>
      <c r="Q123" s="33"/>
      <c r="R123" s="33"/>
      <c r="S123" s="9"/>
      <c r="T123" s="33"/>
    </row>
    <row r="124" spans="1:20" s="23" customFormat="1">
      <c r="A124" s="23" t="s">
        <v>648</v>
      </c>
      <c r="B124" s="233">
        <v>0</v>
      </c>
      <c r="C124" s="233">
        <v>0</v>
      </c>
      <c r="L124" s="9"/>
      <c r="P124" s="33"/>
      <c r="Q124" s="33"/>
      <c r="R124" s="33"/>
      <c r="S124" s="9"/>
      <c r="T124" s="33"/>
    </row>
    <row r="125" spans="1:20" s="23" customFormat="1">
      <c r="A125" s="23" t="s">
        <v>3</v>
      </c>
      <c r="B125" s="233">
        <v>0</v>
      </c>
      <c r="C125" s="233">
        <v>0</v>
      </c>
      <c r="L125" s="9"/>
      <c r="P125" s="33"/>
      <c r="Q125" s="33"/>
      <c r="R125" s="33"/>
      <c r="S125" s="9"/>
      <c r="T125" s="33"/>
    </row>
    <row r="126" spans="1:20" s="23" customFormat="1">
      <c r="A126" s="23" t="s">
        <v>1</v>
      </c>
      <c r="B126" s="233">
        <v>0</v>
      </c>
      <c r="C126" s="233">
        <v>0</v>
      </c>
      <c r="L126" s="9"/>
      <c r="P126" s="33"/>
      <c r="Q126" s="33"/>
      <c r="R126" s="33"/>
      <c r="S126" s="9"/>
      <c r="T126" s="33"/>
    </row>
    <row r="127" spans="1:20" s="23" customFormat="1">
      <c r="B127" s="240">
        <f>SUM(B121:B126)</f>
        <v>1400</v>
      </c>
      <c r="C127" s="240">
        <f>SUM(C121:C126)</f>
        <v>1600</v>
      </c>
      <c r="L127" s="9"/>
      <c r="P127" s="33"/>
      <c r="Q127" s="33"/>
      <c r="R127" s="33"/>
      <c r="S127" s="9"/>
      <c r="T127" s="33"/>
    </row>
    <row r="128" spans="1:20" s="23" customFormat="1">
      <c r="C128" s="233"/>
      <c r="L128" s="9"/>
      <c r="P128" s="33"/>
      <c r="Q128" s="33"/>
      <c r="R128" s="33"/>
      <c r="S128" s="9"/>
      <c r="T128" s="33"/>
    </row>
    <row r="129" spans="1:20" s="23" customFormat="1">
      <c r="C129" s="233"/>
      <c r="L129" s="9"/>
      <c r="P129" s="33"/>
      <c r="Q129" s="33"/>
      <c r="R129" s="33"/>
      <c r="S129" s="9"/>
      <c r="T129" s="33"/>
    </row>
    <row r="130" spans="1:20" s="23" customFormat="1" ht="34.5" customHeight="1">
      <c r="A130" s="83"/>
      <c r="B130" s="260"/>
      <c r="C130" s="242"/>
      <c r="L130" s="9"/>
      <c r="P130" s="33"/>
      <c r="Q130" s="33"/>
      <c r="R130" s="33"/>
      <c r="S130" s="9"/>
      <c r="T130" s="33"/>
    </row>
    <row r="131" spans="1:20" ht="15.75">
      <c r="I131" s="32"/>
      <c r="J131" s="35"/>
      <c r="K131" s="33"/>
      <c r="L131" s="34"/>
      <c r="P131" s="33"/>
      <c r="Q131" s="33"/>
      <c r="R131" s="33"/>
      <c r="S131" s="34"/>
      <c r="T131" s="33"/>
    </row>
    <row r="132" spans="1:20">
      <c r="I132" s="33"/>
      <c r="J132" s="33"/>
      <c r="K132" s="33"/>
      <c r="L132" s="34"/>
      <c r="P132" s="35"/>
      <c r="Q132" s="33"/>
      <c r="R132" s="34"/>
      <c r="S132" s="34"/>
      <c r="T132" s="33"/>
    </row>
    <row r="133" spans="1:20">
      <c r="I133" s="33"/>
      <c r="J133" s="33"/>
      <c r="K133" s="33"/>
      <c r="L133" s="34"/>
      <c r="P133" s="33"/>
      <c r="Q133" s="33"/>
      <c r="R133" s="34"/>
      <c r="S133" s="34"/>
      <c r="T133" s="33"/>
    </row>
    <row r="134" spans="1:20">
      <c r="I134" s="33"/>
      <c r="J134" s="33"/>
      <c r="K134" s="33"/>
      <c r="L134" s="34"/>
      <c r="P134" s="33"/>
      <c r="Q134" s="33"/>
      <c r="R134" s="34"/>
      <c r="S134" s="34"/>
      <c r="T134" s="33"/>
    </row>
    <row r="135" spans="1:20">
      <c r="I135" s="33"/>
      <c r="J135" s="33"/>
      <c r="K135" s="33"/>
      <c r="L135" s="34"/>
      <c r="P135" s="33"/>
      <c r="Q135" s="33"/>
      <c r="R135" s="34"/>
      <c r="S135" s="34"/>
      <c r="T135" s="33"/>
    </row>
    <row r="136" spans="1:20">
      <c r="I136" s="33"/>
      <c r="J136" s="33"/>
      <c r="K136" s="33"/>
      <c r="L136" s="9"/>
      <c r="P136" s="33"/>
      <c r="Q136" s="33"/>
      <c r="R136" s="34"/>
      <c r="S136" s="34"/>
      <c r="T136" s="33"/>
    </row>
    <row r="137" spans="1:20" s="23" customFormat="1">
      <c r="C137" s="233"/>
      <c r="I137" s="33"/>
      <c r="J137" s="33"/>
      <c r="K137" s="33"/>
      <c r="L137" s="9"/>
      <c r="P137" s="33"/>
      <c r="Q137" s="33"/>
      <c r="R137" s="33"/>
      <c r="S137" s="9"/>
      <c r="T137" s="33"/>
    </row>
    <row r="138" spans="1:20" s="23" customFormat="1">
      <c r="C138" s="233"/>
      <c r="I138" s="35"/>
      <c r="J138" s="33"/>
      <c r="K138" s="33"/>
      <c r="L138" s="9"/>
      <c r="P138" s="33"/>
      <c r="Q138" s="33"/>
      <c r="R138" s="33"/>
      <c r="S138" s="34"/>
      <c r="T138" s="33"/>
    </row>
    <row r="139" spans="1:20" s="23" customFormat="1">
      <c r="C139" s="233"/>
      <c r="I139" s="35"/>
      <c r="J139" s="33"/>
      <c r="K139" s="33"/>
      <c r="L139" s="9"/>
      <c r="P139" s="35"/>
      <c r="Q139" s="33"/>
      <c r="R139" s="34"/>
      <c r="S139" s="34"/>
      <c r="T139" s="33"/>
    </row>
    <row r="140" spans="1:20" s="23" customFormat="1">
      <c r="C140" s="233"/>
      <c r="I140" s="35"/>
      <c r="J140" s="33"/>
      <c r="K140" s="33"/>
      <c r="L140" s="34"/>
      <c r="P140" s="33"/>
      <c r="Q140" s="33"/>
      <c r="R140" s="34"/>
      <c r="S140" s="34"/>
      <c r="T140" s="33"/>
    </row>
    <row r="141" spans="1:20" s="23" customFormat="1">
      <c r="C141" s="233"/>
      <c r="I141" s="35"/>
      <c r="J141" s="33"/>
      <c r="K141" s="33"/>
      <c r="L141" s="34"/>
      <c r="P141" s="33"/>
      <c r="Q141" s="33"/>
      <c r="R141" s="34"/>
      <c r="S141" s="34"/>
      <c r="T141" s="33"/>
    </row>
    <row r="142" spans="1:20" s="23" customFormat="1">
      <c r="C142" s="233"/>
      <c r="I142" s="35"/>
      <c r="J142" s="33"/>
      <c r="K142" s="33"/>
      <c r="L142" s="34"/>
      <c r="P142" s="33"/>
      <c r="Q142" s="33"/>
      <c r="R142" s="34"/>
      <c r="S142" s="34"/>
      <c r="T142" s="33"/>
    </row>
    <row r="143" spans="1:20" s="23" customFormat="1">
      <c r="C143" s="233"/>
      <c r="I143" s="35"/>
      <c r="J143" s="33"/>
      <c r="K143" s="33"/>
      <c r="L143" s="34"/>
      <c r="P143" s="33"/>
      <c r="Q143" s="33"/>
      <c r="R143" s="34"/>
      <c r="S143" s="34"/>
      <c r="T143" s="33"/>
    </row>
    <row r="144" spans="1:20" s="23" customFormat="1">
      <c r="C144" s="233"/>
      <c r="I144" s="35"/>
      <c r="J144" s="33"/>
      <c r="K144" s="33"/>
      <c r="L144" s="34"/>
      <c r="P144" s="33"/>
      <c r="Q144" s="33"/>
      <c r="R144" s="33"/>
      <c r="S144" s="9"/>
      <c r="T144" s="33"/>
    </row>
    <row r="145" spans="3:20" s="23" customFormat="1">
      <c r="C145" s="233"/>
      <c r="I145" s="35"/>
      <c r="J145" s="33"/>
      <c r="K145" s="33"/>
      <c r="L145" s="9"/>
      <c r="P145" s="33"/>
      <c r="Q145" s="33"/>
      <c r="R145" s="33"/>
      <c r="S145" s="34"/>
      <c r="T145" s="33"/>
    </row>
    <row r="146" spans="3:20" s="23" customFormat="1">
      <c r="C146" s="233"/>
      <c r="I146" s="35"/>
      <c r="J146" s="33"/>
      <c r="K146" s="33"/>
      <c r="L146" s="9"/>
      <c r="P146" s="35"/>
      <c r="Q146" s="33"/>
      <c r="R146" s="34"/>
      <c r="S146" s="34"/>
      <c r="T146" s="33"/>
    </row>
    <row r="147" spans="3:20" s="23" customFormat="1">
      <c r="C147" s="233"/>
      <c r="I147" s="35"/>
      <c r="J147" s="33"/>
      <c r="K147" s="33"/>
      <c r="L147" s="34"/>
      <c r="P147" s="33"/>
      <c r="Q147" s="33"/>
      <c r="R147" s="34"/>
      <c r="S147" s="34"/>
      <c r="T147" s="33"/>
    </row>
    <row r="148" spans="3:20" s="23" customFormat="1">
      <c r="C148" s="233"/>
      <c r="I148" s="35"/>
      <c r="J148" s="33"/>
      <c r="K148" s="33"/>
      <c r="L148" s="34"/>
      <c r="P148" s="33"/>
      <c r="Q148" s="33"/>
      <c r="R148" s="34"/>
      <c r="S148" s="34"/>
      <c r="T148" s="33"/>
    </row>
    <row r="149" spans="3:20" s="23" customFormat="1">
      <c r="C149" s="233"/>
      <c r="I149" s="35"/>
      <c r="J149" s="33"/>
      <c r="K149" s="33"/>
      <c r="L149" s="34"/>
      <c r="P149" s="33"/>
      <c r="Q149" s="33"/>
      <c r="R149" s="34"/>
      <c r="S149" s="34"/>
      <c r="T149" s="33"/>
    </row>
    <row r="150" spans="3:20" s="23" customFormat="1">
      <c r="C150" s="233"/>
      <c r="I150" s="35"/>
      <c r="J150" s="33"/>
      <c r="K150" s="33"/>
      <c r="L150" s="34"/>
      <c r="P150" s="33"/>
      <c r="Q150" s="33"/>
      <c r="R150" s="34"/>
      <c r="S150" s="34"/>
      <c r="T150" s="33"/>
    </row>
    <row r="151" spans="3:20" s="23" customFormat="1">
      <c r="C151" s="233"/>
      <c r="I151" s="35"/>
      <c r="J151" s="33"/>
      <c r="K151" s="33"/>
      <c r="L151" s="34"/>
      <c r="P151" s="33"/>
      <c r="Q151" s="33"/>
      <c r="R151" s="33"/>
      <c r="S151" s="9"/>
      <c r="T151" s="33"/>
    </row>
    <row r="152" spans="3:20" s="23" customFormat="1">
      <c r="C152" s="233"/>
      <c r="I152" s="35"/>
      <c r="J152" s="33"/>
      <c r="K152" s="33"/>
      <c r="L152" s="9"/>
      <c r="P152" s="33"/>
      <c r="Q152" s="33"/>
      <c r="R152" s="33"/>
      <c r="S152" s="9"/>
      <c r="T152" s="33"/>
    </row>
    <row r="153" spans="3:20" s="23" customFormat="1">
      <c r="C153" s="233"/>
      <c r="I153" s="33"/>
      <c r="J153" s="33"/>
      <c r="K153" s="33"/>
      <c r="L153" s="9"/>
      <c r="P153" s="35"/>
      <c r="Q153" s="33"/>
      <c r="R153" s="33"/>
      <c r="S153" s="9"/>
      <c r="T153" s="33"/>
    </row>
    <row r="154" spans="3:20" s="23" customFormat="1">
      <c r="C154" s="233"/>
      <c r="I154" s="33"/>
      <c r="J154" s="33"/>
      <c r="K154" s="33"/>
      <c r="L154" s="9"/>
      <c r="P154" s="35"/>
      <c r="Q154" s="33"/>
      <c r="R154" s="34"/>
      <c r="S154" s="34"/>
      <c r="T154" s="33"/>
    </row>
    <row r="155" spans="3:20" ht="15.75">
      <c r="I155" s="32"/>
      <c r="J155" s="35"/>
      <c r="K155" s="33"/>
      <c r="L155" s="34"/>
      <c r="P155" s="35"/>
      <c r="Q155" s="33"/>
      <c r="R155" s="34"/>
      <c r="S155" s="34"/>
      <c r="T155" s="33"/>
    </row>
    <row r="156" spans="3:20">
      <c r="I156" s="33"/>
      <c r="J156" s="33"/>
      <c r="K156" s="33"/>
      <c r="L156" s="34"/>
      <c r="P156" s="35"/>
      <c r="Q156" s="33"/>
      <c r="R156" s="34"/>
      <c r="S156" s="34"/>
      <c r="T156" s="33"/>
    </row>
    <row r="157" spans="3:20">
      <c r="I157" s="33"/>
      <c r="J157" s="33"/>
      <c r="K157" s="33"/>
      <c r="L157" s="34"/>
      <c r="P157" s="33"/>
      <c r="Q157" s="33"/>
      <c r="R157" s="34"/>
      <c r="S157" s="34"/>
      <c r="T157" s="33"/>
    </row>
    <row r="158" spans="3:20">
      <c r="I158" s="33"/>
      <c r="J158" s="33"/>
      <c r="K158" s="33"/>
      <c r="L158" s="34"/>
      <c r="P158" s="33"/>
      <c r="Q158" s="33"/>
      <c r="R158" s="33"/>
      <c r="S158" s="9"/>
      <c r="T158" s="33"/>
    </row>
    <row r="159" spans="3:20">
      <c r="I159" s="33"/>
      <c r="J159" s="33"/>
      <c r="K159" s="33"/>
      <c r="L159" s="34"/>
      <c r="P159" s="33"/>
      <c r="Q159" s="33"/>
      <c r="R159" s="33"/>
      <c r="S159" s="33"/>
      <c r="T159" s="33"/>
    </row>
    <row r="160" spans="3:20">
      <c r="I160" s="33"/>
      <c r="J160" s="33"/>
      <c r="K160" s="33"/>
      <c r="L160" s="9"/>
      <c r="P160" s="33"/>
      <c r="Q160" s="33"/>
      <c r="R160" s="33"/>
      <c r="S160" s="33"/>
      <c r="T160" s="33"/>
    </row>
    <row r="161" spans="3:19">
      <c r="I161" s="33"/>
      <c r="J161" s="33"/>
      <c r="K161" s="33"/>
      <c r="L161" s="9"/>
    </row>
    <row r="162" spans="3:19">
      <c r="I162" s="35"/>
      <c r="J162" s="33"/>
      <c r="K162" s="33"/>
      <c r="L162" s="9"/>
    </row>
    <row r="163" spans="3:19" s="23" customFormat="1">
      <c r="C163" s="233"/>
      <c r="I163" s="35"/>
      <c r="J163" s="33"/>
      <c r="K163" s="33"/>
      <c r="L163" s="9"/>
      <c r="P163" s="3"/>
      <c r="Q163" s="3"/>
      <c r="R163" s="3"/>
      <c r="S163" s="3"/>
    </row>
    <row r="164" spans="3:19" s="23" customFormat="1">
      <c r="C164" s="233"/>
      <c r="I164" s="35"/>
      <c r="J164" s="33"/>
      <c r="K164" s="33"/>
      <c r="L164" s="34"/>
      <c r="P164" s="3"/>
      <c r="Q164" s="3"/>
      <c r="R164" s="3"/>
      <c r="S164" s="3"/>
    </row>
    <row r="165" spans="3:19" s="23" customFormat="1">
      <c r="C165" s="233"/>
      <c r="I165" s="35"/>
      <c r="J165" s="33"/>
      <c r="K165" s="33"/>
      <c r="L165" s="34"/>
      <c r="P165" s="3"/>
      <c r="Q165" s="3"/>
      <c r="R165" s="3"/>
      <c r="S165" s="3"/>
    </row>
    <row r="166" spans="3:19" s="23" customFormat="1">
      <c r="C166" s="233"/>
      <c r="I166" s="35"/>
      <c r="J166" s="33"/>
      <c r="K166" s="33"/>
      <c r="L166" s="34"/>
      <c r="P166" s="3"/>
      <c r="Q166" s="3"/>
      <c r="R166" s="3"/>
      <c r="S166" s="3"/>
    </row>
    <row r="167" spans="3:19" s="23" customFormat="1">
      <c r="C167" s="233"/>
      <c r="I167" s="35"/>
      <c r="J167" s="33"/>
      <c r="K167" s="33"/>
      <c r="L167" s="34"/>
      <c r="P167" s="3"/>
      <c r="Q167" s="3"/>
      <c r="R167" s="3"/>
      <c r="S167" s="3"/>
    </row>
    <row r="168" spans="3:19" s="23" customFormat="1">
      <c r="C168" s="233"/>
      <c r="I168" s="35"/>
      <c r="J168" s="33"/>
      <c r="K168" s="33"/>
      <c r="L168" s="34"/>
      <c r="P168" s="3"/>
      <c r="Q168" s="3"/>
      <c r="R168" s="3"/>
      <c r="S168" s="3"/>
    </row>
    <row r="169" spans="3:19" s="23" customFormat="1">
      <c r="C169" s="233"/>
      <c r="I169" s="35"/>
      <c r="J169" s="33"/>
      <c r="K169" s="33"/>
      <c r="L169" s="9"/>
      <c r="P169" s="3"/>
      <c r="Q169" s="3"/>
      <c r="R169" s="3"/>
      <c r="S169" s="3"/>
    </row>
    <row r="170" spans="3:19" s="23" customFormat="1">
      <c r="C170" s="233"/>
      <c r="I170" s="35"/>
      <c r="J170" s="33"/>
      <c r="K170" s="33"/>
      <c r="L170" s="9"/>
      <c r="P170" s="3"/>
      <c r="Q170" s="3"/>
      <c r="R170" s="3"/>
      <c r="S170" s="3"/>
    </row>
    <row r="171" spans="3:19" s="23" customFormat="1">
      <c r="C171" s="233"/>
      <c r="I171" s="35"/>
      <c r="J171" s="33"/>
      <c r="K171" s="33"/>
      <c r="L171" s="34"/>
      <c r="P171" s="3"/>
      <c r="Q171" s="3"/>
      <c r="R171" s="3"/>
      <c r="S171" s="3"/>
    </row>
    <row r="172" spans="3:19" s="23" customFormat="1">
      <c r="C172" s="233"/>
      <c r="I172" s="35"/>
      <c r="J172" s="33"/>
      <c r="K172" s="33"/>
      <c r="L172" s="34"/>
      <c r="P172" s="3"/>
      <c r="Q172" s="3"/>
      <c r="R172" s="3"/>
      <c r="S172" s="3"/>
    </row>
    <row r="173" spans="3:19" s="23" customFormat="1">
      <c r="C173" s="233"/>
      <c r="I173" s="35"/>
      <c r="J173" s="33"/>
      <c r="K173" s="33"/>
      <c r="L173" s="34"/>
    </row>
    <row r="174" spans="3:19" s="23" customFormat="1">
      <c r="C174" s="233"/>
      <c r="I174" s="35"/>
      <c r="J174" s="33"/>
      <c r="K174" s="33"/>
      <c r="L174" s="34"/>
    </row>
    <row r="175" spans="3:19" s="23" customFormat="1">
      <c r="C175" s="233"/>
      <c r="I175" s="35"/>
      <c r="J175" s="33"/>
      <c r="K175" s="33"/>
      <c r="L175" s="34"/>
    </row>
    <row r="176" spans="3:19" s="23" customFormat="1">
      <c r="C176" s="233"/>
      <c r="I176" s="35"/>
      <c r="J176" s="33"/>
      <c r="K176" s="33"/>
      <c r="L176" s="9"/>
    </row>
    <row r="177" spans="3:12" s="23" customFormat="1">
      <c r="C177" s="233"/>
      <c r="I177" s="33"/>
      <c r="J177" s="33"/>
      <c r="K177" s="33"/>
      <c r="L177" s="33"/>
    </row>
    <row r="178" spans="3:12" s="23" customFormat="1">
      <c r="C178" s="239"/>
      <c r="I178" s="33"/>
      <c r="J178" s="33"/>
      <c r="K178" s="33"/>
      <c r="L178" s="33"/>
    </row>
    <row r="179" spans="3:12">
      <c r="I179" s="33"/>
      <c r="J179" s="33"/>
      <c r="K179" s="33"/>
      <c r="L179" s="33"/>
    </row>
    <row r="180" spans="3:12" ht="31.5" customHeight="1">
      <c r="I180" s="33"/>
      <c r="J180" s="33"/>
      <c r="K180" s="33"/>
      <c r="L180" s="33"/>
    </row>
    <row r="181" spans="3:12">
      <c r="I181" s="33"/>
      <c r="J181" s="33"/>
      <c r="K181" s="33"/>
      <c r="L181" s="33"/>
    </row>
    <row r="182" spans="3:12">
      <c r="I182" s="33"/>
      <c r="J182" s="33"/>
      <c r="K182" s="33"/>
      <c r="L182" s="33"/>
    </row>
    <row r="183" spans="3:12">
      <c r="I183" s="33"/>
      <c r="J183" s="33"/>
      <c r="K183" s="33"/>
      <c r="L183" s="33"/>
    </row>
    <row r="184" spans="3:12">
      <c r="I184" s="33"/>
      <c r="J184" s="33"/>
      <c r="K184" s="33"/>
      <c r="L184" s="33"/>
    </row>
    <row r="185" spans="3:12">
      <c r="I185" s="33"/>
      <c r="J185" s="33"/>
      <c r="K185" s="33"/>
      <c r="L185" s="33"/>
    </row>
    <row r="186" spans="3:12">
      <c r="I186" s="33"/>
      <c r="J186" s="33"/>
      <c r="K186" s="33"/>
      <c r="L186" s="33"/>
    </row>
    <row r="187" spans="3:12">
      <c r="I187" s="33"/>
      <c r="J187" s="33"/>
      <c r="K187" s="33"/>
      <c r="L187" s="33"/>
    </row>
    <row r="188" spans="3:12">
      <c r="I188" s="33"/>
      <c r="J188" s="33"/>
      <c r="K188" s="33"/>
      <c r="L188" s="33"/>
    </row>
    <row r="189" spans="3:12">
      <c r="I189" s="33"/>
      <c r="J189" s="33"/>
      <c r="K189" s="33"/>
      <c r="L189" s="33"/>
    </row>
    <row r="190" spans="3:12">
      <c r="I190" s="33"/>
      <c r="J190" s="33"/>
      <c r="K190" s="33"/>
      <c r="L190" s="33"/>
    </row>
    <row r="191" spans="3:12">
      <c r="I191" s="33"/>
      <c r="J191" s="33"/>
      <c r="K191" s="33"/>
      <c r="L191" s="33"/>
    </row>
    <row r="192" spans="3:12">
      <c r="I192" s="33"/>
      <c r="J192" s="33"/>
      <c r="K192" s="33"/>
      <c r="L192" s="33"/>
    </row>
    <row r="193" spans="9:12">
      <c r="I193" s="33"/>
      <c r="J193" s="33"/>
      <c r="K193" s="33"/>
      <c r="L193" s="33"/>
    </row>
    <row r="194" spans="9:12" ht="30" customHeight="1">
      <c r="I194" s="33"/>
      <c r="J194" s="33"/>
      <c r="K194" s="33"/>
      <c r="L194" s="33"/>
    </row>
    <row r="195" spans="9:12">
      <c r="I195" s="33"/>
      <c r="J195" s="33"/>
      <c r="K195" s="33"/>
      <c r="L195" s="33"/>
    </row>
    <row r="196" spans="9:12">
      <c r="I196" s="33"/>
      <c r="J196" s="33"/>
      <c r="K196" s="33"/>
      <c r="L196" s="33"/>
    </row>
    <row r="197" spans="9:12">
      <c r="I197" s="33"/>
      <c r="J197" s="33"/>
      <c r="K197" s="33"/>
      <c r="L197" s="33"/>
    </row>
  </sheetData>
  <hyperlinks>
    <hyperlink ref="A10" r:id="rId1" display="mailto:rbarrow@chichester.gov.uk" xr:uid="{00000000-0004-0000-0B00-000000000000}"/>
  </hyperlinks>
  <pageMargins left="0.70866141732283472" right="0.70866141732283472" top="0.74803149606299213" bottom="0.74803149606299213" header="0.31496062992125984" footer="0.31496062992125984"/>
  <pageSetup paperSize="9" scale="95" orientation="portrait" r:id="rId2"/>
  <rowBreaks count="2" manualBreakCount="2">
    <brk id="45" max="2" man="1"/>
    <brk id="100" max="2" man="1"/>
  </rowBreaks>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I132"/>
  <sheetViews>
    <sheetView showGridLines="0" topLeftCell="A2" zoomScaleNormal="100" zoomScaleSheetLayoutView="100" workbookViewId="0">
      <selection activeCell="I18" sqref="I18"/>
    </sheetView>
  </sheetViews>
  <sheetFormatPr defaultColWidth="9.140625" defaultRowHeight="12.75"/>
  <cols>
    <col min="1" max="1" width="53.7109375" style="3" customWidth="1"/>
    <col min="2" max="2" width="9.85546875" style="23" customWidth="1"/>
    <col min="3" max="3" width="9.85546875" style="233" customWidth="1"/>
    <col min="4" max="16384" width="9.140625" style="3"/>
  </cols>
  <sheetData>
    <row r="1" spans="1:9" ht="38.25" customHeight="1">
      <c r="A1" s="382" t="s">
        <v>638</v>
      </c>
      <c r="B1" s="382"/>
      <c r="C1" s="383"/>
    </row>
    <row r="2" spans="1:9" ht="15.75" customHeight="1"/>
    <row r="3" spans="1:9" ht="34.5" customHeight="1">
      <c r="A3" s="41" t="s">
        <v>637</v>
      </c>
      <c r="B3" s="265"/>
      <c r="C3" s="264"/>
    </row>
    <row r="4" spans="1:9" s="23" customFormat="1" ht="12" customHeight="1">
      <c r="C4" s="233"/>
    </row>
    <row r="5" spans="1:9" ht="21" customHeight="1">
      <c r="A5" s="41"/>
      <c r="B5" s="41"/>
      <c r="C5" s="234"/>
    </row>
    <row r="6" spans="1:9" ht="68.25" customHeight="1">
      <c r="A6" s="23"/>
      <c r="C6" s="243"/>
      <c r="H6" s="31"/>
      <c r="I6" s="4"/>
    </row>
    <row r="7" spans="1:9" ht="15">
      <c r="A7" s="24"/>
      <c r="B7" s="24"/>
      <c r="C7" s="244"/>
      <c r="H7"/>
      <c r="I7" s="4"/>
    </row>
    <row r="8" spans="1:9" ht="15">
      <c r="A8" s="23"/>
      <c r="C8" s="244"/>
      <c r="H8"/>
      <c r="I8" s="4"/>
    </row>
    <row r="9" spans="1:9" ht="15">
      <c r="A9" s="25" t="s">
        <v>120</v>
      </c>
      <c r="B9" s="82"/>
      <c r="C9" s="244"/>
      <c r="H9"/>
    </row>
    <row r="10" spans="1:9" ht="15">
      <c r="A10" s="25" t="s">
        <v>122</v>
      </c>
      <c r="B10" s="82"/>
      <c r="C10" s="244"/>
      <c r="H10"/>
    </row>
    <row r="11" spans="1:9" ht="15">
      <c r="A11" s="26" t="s">
        <v>121</v>
      </c>
      <c r="B11" s="26"/>
      <c r="C11" s="244"/>
      <c r="H11"/>
    </row>
    <row r="12" spans="1:9" ht="15">
      <c r="A12" s="6"/>
      <c r="B12" s="6"/>
      <c r="C12" s="244"/>
      <c r="H12"/>
    </row>
    <row r="13" spans="1:9" s="23" customFormat="1" ht="15">
      <c r="A13" s="6"/>
      <c r="B13" s="261" t="s">
        <v>645</v>
      </c>
      <c r="C13" s="261" t="s">
        <v>194</v>
      </c>
      <c r="H13"/>
    </row>
    <row r="14" spans="1:9">
      <c r="B14" s="236" t="s">
        <v>4</v>
      </c>
      <c r="C14" s="236" t="s">
        <v>4</v>
      </c>
    </row>
    <row r="15" spans="1:9" ht="15.75">
      <c r="A15" s="1" t="s">
        <v>0</v>
      </c>
      <c r="B15" s="1"/>
      <c r="C15" s="244"/>
    </row>
    <row r="16" spans="1:9">
      <c r="A16" s="3" t="s">
        <v>2</v>
      </c>
      <c r="B16" s="233">
        <f t="shared" ref="B16:C21" si="0">B28+B94+B74</f>
        <v>1946900</v>
      </c>
      <c r="C16" s="233">
        <f t="shared" si="0"/>
        <v>1966000</v>
      </c>
      <c r="D16" s="233"/>
    </row>
    <row r="17" spans="1:5" s="23" customFormat="1">
      <c r="A17" s="23" t="s">
        <v>646</v>
      </c>
      <c r="B17" s="233">
        <f t="shared" si="0"/>
        <v>129600</v>
      </c>
      <c r="C17" s="233">
        <f t="shared" si="0"/>
        <v>201600</v>
      </c>
      <c r="D17" s="233"/>
    </row>
    <row r="18" spans="1:5" s="23" customFormat="1">
      <c r="A18" s="23" t="s">
        <v>647</v>
      </c>
      <c r="B18" s="233">
        <f t="shared" si="0"/>
        <v>34200</v>
      </c>
      <c r="C18" s="233">
        <f t="shared" si="0"/>
        <v>34700</v>
      </c>
      <c r="D18" s="233"/>
    </row>
    <row r="19" spans="1:5">
      <c r="A19" s="23" t="s">
        <v>648</v>
      </c>
      <c r="B19" s="233">
        <f t="shared" si="0"/>
        <v>5976600</v>
      </c>
      <c r="C19" s="233">
        <f t="shared" si="0"/>
        <v>3406400</v>
      </c>
      <c r="D19" s="233"/>
      <c r="E19" s="364"/>
    </row>
    <row r="20" spans="1:5">
      <c r="A20" s="3" t="s">
        <v>3</v>
      </c>
      <c r="B20" s="233">
        <f t="shared" si="0"/>
        <v>63900</v>
      </c>
      <c r="C20" s="233">
        <f t="shared" si="0"/>
        <v>123300</v>
      </c>
      <c r="D20" s="233"/>
      <c r="E20" s="364"/>
    </row>
    <row r="21" spans="1:5">
      <c r="A21" s="3" t="s">
        <v>1</v>
      </c>
      <c r="B21" s="233">
        <f t="shared" si="0"/>
        <v>-4543000</v>
      </c>
      <c r="C21" s="233">
        <f t="shared" si="0"/>
        <v>-3347900</v>
      </c>
      <c r="D21" s="233"/>
      <c r="E21" s="364"/>
    </row>
    <row r="22" spans="1:5">
      <c r="A22" s="3" t="s">
        <v>5</v>
      </c>
      <c r="B22" s="240">
        <f>SUM(B16:B21)</f>
        <v>3608200</v>
      </c>
      <c r="C22" s="240">
        <f>SUM(C16:C21)</f>
        <v>2384100</v>
      </c>
      <c r="D22" s="233"/>
    </row>
    <row r="23" spans="1:5" ht="15">
      <c r="C23" s="244"/>
    </row>
    <row r="24" spans="1:5" ht="15">
      <c r="C24" s="244"/>
    </row>
    <row r="25" spans="1:5" ht="15.75">
      <c r="A25" s="1" t="s">
        <v>6</v>
      </c>
      <c r="B25" s="1"/>
      <c r="C25" s="239"/>
    </row>
    <row r="27" spans="1:5" ht="15.75">
      <c r="A27" s="28" t="s">
        <v>25</v>
      </c>
      <c r="B27" s="28"/>
    </row>
    <row r="28" spans="1:5">
      <c r="A28" s="3" t="s">
        <v>2</v>
      </c>
      <c r="B28" s="237">
        <f t="shared" ref="B28:C33" si="1">B38+B47+B56+B65</f>
        <v>1286200</v>
      </c>
      <c r="C28" s="237">
        <f t="shared" si="1"/>
        <v>1302700</v>
      </c>
      <c r="D28" s="237"/>
    </row>
    <row r="29" spans="1:5" s="23" customFormat="1">
      <c r="A29" s="23" t="s">
        <v>646</v>
      </c>
      <c r="B29" s="237">
        <f t="shared" si="1"/>
        <v>126000</v>
      </c>
      <c r="C29" s="237">
        <f t="shared" si="1"/>
        <v>198000</v>
      </c>
      <c r="D29" s="237"/>
    </row>
    <row r="30" spans="1:5" s="23" customFormat="1">
      <c r="A30" s="23" t="s">
        <v>647</v>
      </c>
      <c r="B30" s="237">
        <f t="shared" si="1"/>
        <v>28200</v>
      </c>
      <c r="C30" s="237">
        <f t="shared" si="1"/>
        <v>28700</v>
      </c>
      <c r="D30" s="237"/>
    </row>
    <row r="31" spans="1:5">
      <c r="A31" s="23" t="s">
        <v>648</v>
      </c>
      <c r="B31" s="237">
        <f t="shared" si="1"/>
        <v>5795300</v>
      </c>
      <c r="C31" s="237">
        <f t="shared" si="1"/>
        <v>3210600</v>
      </c>
      <c r="D31" s="237"/>
    </row>
    <row r="32" spans="1:5">
      <c r="A32" s="3" t="s">
        <v>3</v>
      </c>
      <c r="B32" s="237">
        <f t="shared" si="1"/>
        <v>55900</v>
      </c>
      <c r="C32" s="237">
        <f t="shared" si="1"/>
        <v>116500</v>
      </c>
      <c r="D32" s="237"/>
    </row>
    <row r="33" spans="1:4">
      <c r="A33" s="3" t="s">
        <v>1</v>
      </c>
      <c r="B33" s="237">
        <f t="shared" si="1"/>
        <v>-4052900</v>
      </c>
      <c r="C33" s="237">
        <f t="shared" si="1"/>
        <v>-2825800</v>
      </c>
      <c r="D33" s="237"/>
    </row>
    <row r="34" spans="1:4">
      <c r="B34" s="240">
        <f>SUM(B28:B33)</f>
        <v>3238700</v>
      </c>
      <c r="C34" s="240">
        <f>SUM(C28:C33)</f>
        <v>2030700</v>
      </c>
      <c r="D34" s="233"/>
    </row>
    <row r="35" spans="1:4" s="23" customFormat="1">
      <c r="A35" s="22" t="s">
        <v>37</v>
      </c>
      <c r="B35" s="22"/>
      <c r="C35" s="239"/>
    </row>
    <row r="36" spans="1:4" s="23" customFormat="1">
      <c r="A36" s="22"/>
      <c r="B36" s="22"/>
      <c r="C36" s="239"/>
    </row>
    <row r="37" spans="1:4" s="23" customFormat="1">
      <c r="A37" s="22" t="s">
        <v>67</v>
      </c>
      <c r="B37" s="22"/>
      <c r="C37" s="233"/>
    </row>
    <row r="38" spans="1:4" s="23" customFormat="1">
      <c r="A38" s="23" t="s">
        <v>2</v>
      </c>
      <c r="B38" s="233">
        <v>328900</v>
      </c>
      <c r="C38" s="233">
        <v>738300</v>
      </c>
    </row>
    <row r="39" spans="1:4" s="23" customFormat="1">
      <c r="A39" s="23" t="s">
        <v>646</v>
      </c>
      <c r="B39" s="233">
        <v>126000</v>
      </c>
      <c r="C39" s="233">
        <v>198000</v>
      </c>
    </row>
    <row r="40" spans="1:4" s="23" customFormat="1">
      <c r="A40" s="23" t="s">
        <v>647</v>
      </c>
      <c r="B40" s="233">
        <v>10800</v>
      </c>
      <c r="C40" s="233">
        <v>13500</v>
      </c>
    </row>
    <row r="41" spans="1:4" s="23" customFormat="1">
      <c r="A41" s="23" t="s">
        <v>648</v>
      </c>
      <c r="B41" s="233">
        <v>993200</v>
      </c>
      <c r="C41" s="237">
        <v>508700</v>
      </c>
    </row>
    <row r="42" spans="1:4" s="23" customFormat="1">
      <c r="A42" s="23" t="s">
        <v>3</v>
      </c>
      <c r="B42" s="233">
        <v>46700</v>
      </c>
      <c r="C42" s="237">
        <v>109600</v>
      </c>
    </row>
    <row r="43" spans="1:4" s="23" customFormat="1">
      <c r="A43" s="23" t="s">
        <v>1</v>
      </c>
      <c r="B43" s="233">
        <v>-727600</v>
      </c>
      <c r="C43" s="233">
        <v>-1129800</v>
      </c>
    </row>
    <row r="44" spans="1:4" s="23" customFormat="1">
      <c r="B44" s="240">
        <f>SUM(B38:B43)</f>
        <v>778000</v>
      </c>
      <c r="C44" s="240">
        <f>SUM(C38:C43)</f>
        <v>438300</v>
      </c>
    </row>
    <row r="45" spans="1:4" s="23" customFormat="1">
      <c r="C45" s="239"/>
    </row>
    <row r="46" spans="1:4" s="23" customFormat="1">
      <c r="A46" s="22" t="s">
        <v>85</v>
      </c>
      <c r="B46" s="22"/>
      <c r="C46" s="233"/>
    </row>
    <row r="47" spans="1:4" s="23" customFormat="1">
      <c r="A47" s="23" t="s">
        <v>2</v>
      </c>
      <c r="B47" s="233">
        <v>468600</v>
      </c>
      <c r="C47" s="233">
        <v>327800</v>
      </c>
    </row>
    <row r="48" spans="1:4" s="23" customFormat="1">
      <c r="A48" s="23" t="s">
        <v>646</v>
      </c>
      <c r="B48" s="233">
        <v>0</v>
      </c>
      <c r="C48" s="233">
        <v>0</v>
      </c>
    </row>
    <row r="49" spans="1:3" s="23" customFormat="1">
      <c r="A49" s="23" t="s">
        <v>647</v>
      </c>
      <c r="B49" s="233">
        <v>8300</v>
      </c>
      <c r="C49" s="233">
        <v>9000</v>
      </c>
    </row>
    <row r="50" spans="1:3" s="23" customFormat="1">
      <c r="A50" s="23" t="s">
        <v>648</v>
      </c>
      <c r="B50" s="233">
        <v>3020000</v>
      </c>
      <c r="C50" s="237">
        <v>1497900</v>
      </c>
    </row>
    <row r="51" spans="1:3" s="23" customFormat="1">
      <c r="A51" s="23" t="s">
        <v>3</v>
      </c>
      <c r="B51" s="233">
        <v>4500</v>
      </c>
      <c r="C51" s="237">
        <v>3000</v>
      </c>
    </row>
    <row r="52" spans="1:3" s="23" customFormat="1">
      <c r="A52" s="23" t="s">
        <v>1</v>
      </c>
      <c r="B52" s="233">
        <v>-2948800</v>
      </c>
      <c r="C52" s="233">
        <v>-1394900</v>
      </c>
    </row>
    <row r="53" spans="1:3" s="23" customFormat="1">
      <c r="B53" s="240">
        <f>SUM(B47:B52)</f>
        <v>552600</v>
      </c>
      <c r="C53" s="240">
        <f>SUM(C47:C52)</f>
        <v>442800</v>
      </c>
    </row>
    <row r="54" spans="1:3" s="23" customFormat="1">
      <c r="C54" s="239"/>
    </row>
    <row r="55" spans="1:3" s="23" customFormat="1">
      <c r="A55" s="22" t="s">
        <v>652</v>
      </c>
      <c r="B55" s="22"/>
      <c r="C55" s="233"/>
    </row>
    <row r="56" spans="1:3" s="23" customFormat="1">
      <c r="A56" s="23" t="s">
        <v>2</v>
      </c>
      <c r="B56" s="233">
        <v>338000</v>
      </c>
      <c r="C56" s="233">
        <v>95500</v>
      </c>
    </row>
    <row r="57" spans="1:3" s="23" customFormat="1">
      <c r="A57" s="23" t="s">
        <v>646</v>
      </c>
      <c r="B57" s="233">
        <v>0</v>
      </c>
      <c r="C57" s="233">
        <v>0</v>
      </c>
    </row>
    <row r="58" spans="1:3" s="23" customFormat="1">
      <c r="A58" s="23" t="s">
        <v>647</v>
      </c>
      <c r="B58" s="233">
        <v>5800</v>
      </c>
      <c r="C58" s="233">
        <v>3800</v>
      </c>
    </row>
    <row r="59" spans="1:3" s="23" customFormat="1">
      <c r="A59" s="23" t="s">
        <v>648</v>
      </c>
      <c r="B59" s="233">
        <v>23000</v>
      </c>
      <c r="C59" s="237">
        <v>284600</v>
      </c>
    </row>
    <row r="60" spans="1:3" s="23" customFormat="1">
      <c r="A60" s="23" t="s">
        <v>3</v>
      </c>
      <c r="B60" s="233">
        <v>3500</v>
      </c>
      <c r="C60" s="237">
        <v>2900</v>
      </c>
    </row>
    <row r="61" spans="1:3" s="23" customFormat="1">
      <c r="A61" s="23" t="s">
        <v>1</v>
      </c>
      <c r="B61" s="233">
        <v>-375400</v>
      </c>
      <c r="C61" s="233">
        <v>-300000</v>
      </c>
    </row>
    <row r="62" spans="1:3" s="23" customFormat="1">
      <c r="B62" s="240">
        <f>SUM(B56:B61)</f>
        <v>-5100</v>
      </c>
      <c r="C62" s="240">
        <f>SUM(C56:C61)</f>
        <v>86800</v>
      </c>
    </row>
    <row r="63" spans="1:3" s="23" customFormat="1">
      <c r="C63" s="239"/>
    </row>
    <row r="64" spans="1:3" s="23" customFormat="1">
      <c r="A64" s="22" t="s">
        <v>86</v>
      </c>
      <c r="B64" s="22"/>
      <c r="C64" s="233"/>
    </row>
    <row r="65" spans="1:4" s="23" customFormat="1">
      <c r="A65" s="23" t="s">
        <v>2</v>
      </c>
      <c r="B65" s="233">
        <v>150700</v>
      </c>
      <c r="C65" s="233">
        <v>141100</v>
      </c>
    </row>
    <row r="66" spans="1:4" s="23" customFormat="1">
      <c r="A66" s="23" t="s">
        <v>646</v>
      </c>
      <c r="B66" s="233">
        <v>0</v>
      </c>
      <c r="C66" s="233">
        <v>0</v>
      </c>
    </row>
    <row r="67" spans="1:4" s="23" customFormat="1">
      <c r="A67" s="23" t="s">
        <v>647</v>
      </c>
      <c r="B67" s="233">
        <v>3300</v>
      </c>
      <c r="C67" s="233">
        <v>2400</v>
      </c>
    </row>
    <row r="68" spans="1:4" s="23" customFormat="1">
      <c r="A68" s="23" t="s">
        <v>648</v>
      </c>
      <c r="B68" s="233">
        <v>1759100</v>
      </c>
      <c r="C68" s="237">
        <v>919400</v>
      </c>
    </row>
    <row r="69" spans="1:4" s="23" customFormat="1">
      <c r="A69" s="23" t="s">
        <v>3</v>
      </c>
      <c r="B69" s="233">
        <v>1200</v>
      </c>
      <c r="C69" s="237">
        <v>1000</v>
      </c>
    </row>
    <row r="70" spans="1:4" s="23" customFormat="1">
      <c r="A70" s="23" t="s">
        <v>1</v>
      </c>
      <c r="B70" s="233">
        <v>-1100</v>
      </c>
      <c r="C70" s="233">
        <v>-1100</v>
      </c>
    </row>
    <row r="71" spans="1:4" s="23" customFormat="1">
      <c r="B71" s="240">
        <f>SUM(B65:B70)</f>
        <v>1913200</v>
      </c>
      <c r="C71" s="240">
        <f>SUM(C65:C70)</f>
        <v>1062800</v>
      </c>
    </row>
    <row r="72" spans="1:4" s="23" customFormat="1">
      <c r="C72" s="239"/>
    </row>
    <row r="73" spans="1:4" s="23" customFormat="1" ht="15.75">
      <c r="A73" s="28" t="s">
        <v>105</v>
      </c>
      <c r="B73" s="28"/>
      <c r="C73" s="233"/>
    </row>
    <row r="74" spans="1:4" s="23" customFormat="1">
      <c r="A74" s="23" t="s">
        <v>2</v>
      </c>
      <c r="B74" s="237">
        <f t="shared" ref="B74:C76" si="2">B84</f>
        <v>327900</v>
      </c>
      <c r="C74" s="237">
        <f t="shared" si="2"/>
        <v>339200</v>
      </c>
      <c r="D74" s="237"/>
    </row>
    <row r="75" spans="1:4" s="23" customFormat="1">
      <c r="A75" s="23" t="s">
        <v>646</v>
      </c>
      <c r="B75" s="237">
        <f t="shared" si="2"/>
        <v>0</v>
      </c>
      <c r="C75" s="237">
        <f t="shared" si="2"/>
        <v>0</v>
      </c>
      <c r="D75" s="237"/>
    </row>
    <row r="76" spans="1:4" s="23" customFormat="1">
      <c r="A76" s="23" t="s">
        <v>647</v>
      </c>
      <c r="B76" s="237">
        <f t="shared" si="2"/>
        <v>1400</v>
      </c>
      <c r="C76" s="237">
        <f t="shared" si="2"/>
        <v>1400</v>
      </c>
      <c r="D76" s="237"/>
    </row>
    <row r="77" spans="1:4" s="23" customFormat="1">
      <c r="A77" s="23" t="s">
        <v>648</v>
      </c>
      <c r="B77" s="237">
        <f t="shared" ref="B77:C79" si="3">B87</f>
        <v>107000</v>
      </c>
      <c r="C77" s="237">
        <f t="shared" si="3"/>
        <v>99800</v>
      </c>
      <c r="D77" s="237"/>
    </row>
    <row r="78" spans="1:4" s="23" customFormat="1">
      <c r="A78" s="23" t="s">
        <v>3</v>
      </c>
      <c r="B78" s="237">
        <f t="shared" si="3"/>
        <v>2800</v>
      </c>
      <c r="C78" s="237">
        <f t="shared" si="3"/>
        <v>2700</v>
      </c>
      <c r="D78" s="237"/>
    </row>
    <row r="79" spans="1:4" s="23" customFormat="1">
      <c r="A79" s="23" t="s">
        <v>1</v>
      </c>
      <c r="B79" s="237">
        <f t="shared" si="3"/>
        <v>-56800</v>
      </c>
      <c r="C79" s="237">
        <f t="shared" si="3"/>
        <v>-47500</v>
      </c>
      <c r="D79" s="237"/>
    </row>
    <row r="80" spans="1:4" s="23" customFormat="1">
      <c r="B80" s="240">
        <f>SUM(B74:B79)</f>
        <v>382300</v>
      </c>
      <c r="C80" s="240">
        <f>SUM(C74:C79)</f>
        <v>395600</v>
      </c>
      <c r="D80" s="233"/>
    </row>
    <row r="81" spans="1:4" s="23" customFormat="1">
      <c r="A81" s="22" t="s">
        <v>37</v>
      </c>
      <c r="B81" s="22"/>
      <c r="C81" s="239"/>
    </row>
    <row r="82" spans="1:4" s="23" customFormat="1">
      <c r="A82" s="22"/>
      <c r="B82" s="22"/>
      <c r="C82" s="239"/>
    </row>
    <row r="83" spans="1:4" s="23" customFormat="1">
      <c r="A83" s="22" t="s">
        <v>74</v>
      </c>
      <c r="B83" s="22"/>
      <c r="C83" s="233"/>
    </row>
    <row r="84" spans="1:4" s="23" customFormat="1">
      <c r="A84" s="23" t="s">
        <v>2</v>
      </c>
      <c r="B84" s="233">
        <v>327900</v>
      </c>
      <c r="C84" s="233">
        <v>339200</v>
      </c>
    </row>
    <row r="85" spans="1:4" s="23" customFormat="1">
      <c r="A85" s="23" t="s">
        <v>646</v>
      </c>
      <c r="B85" s="233">
        <v>0</v>
      </c>
      <c r="C85" s="233">
        <v>0</v>
      </c>
    </row>
    <row r="86" spans="1:4" s="23" customFormat="1">
      <c r="A86" s="23" t="s">
        <v>647</v>
      </c>
      <c r="B86" s="233">
        <v>1400</v>
      </c>
      <c r="C86" s="233">
        <v>1400</v>
      </c>
    </row>
    <row r="87" spans="1:4" s="23" customFormat="1">
      <c r="A87" s="23" t="s">
        <v>648</v>
      </c>
      <c r="B87" s="233">
        <v>107000</v>
      </c>
      <c r="C87" s="237">
        <v>99800</v>
      </c>
    </row>
    <row r="88" spans="1:4" s="23" customFormat="1">
      <c r="A88" s="23" t="s">
        <v>3</v>
      </c>
      <c r="B88" s="233">
        <v>2800</v>
      </c>
      <c r="C88" s="237">
        <v>2700</v>
      </c>
    </row>
    <row r="89" spans="1:4" s="23" customFormat="1">
      <c r="A89" s="23" t="s">
        <v>1</v>
      </c>
      <c r="B89" s="233">
        <v>-56800</v>
      </c>
      <c r="C89" s="233">
        <v>-47500</v>
      </c>
    </row>
    <row r="90" spans="1:4" s="23" customFormat="1">
      <c r="B90" s="240">
        <f>SUM(B84:B89)</f>
        <v>382300</v>
      </c>
      <c r="C90" s="240">
        <f>SUM(C84:C89)</f>
        <v>395600</v>
      </c>
    </row>
    <row r="91" spans="1:4" s="23" customFormat="1">
      <c r="C91" s="239"/>
    </row>
    <row r="93" spans="1:4" s="23" customFormat="1" ht="15.75">
      <c r="A93" s="28" t="s">
        <v>113</v>
      </c>
      <c r="B93" s="28"/>
      <c r="C93" s="233"/>
    </row>
    <row r="94" spans="1:4" s="23" customFormat="1">
      <c r="A94" s="23" t="s">
        <v>2</v>
      </c>
      <c r="B94" s="237">
        <f t="shared" ref="B94:C99" si="4">B104+B113+B122</f>
        <v>332800</v>
      </c>
      <c r="C94" s="237">
        <f t="shared" si="4"/>
        <v>324100</v>
      </c>
      <c r="D94" s="237"/>
    </row>
    <row r="95" spans="1:4" s="23" customFormat="1">
      <c r="A95" s="23" t="s">
        <v>646</v>
      </c>
      <c r="B95" s="237">
        <f t="shared" si="4"/>
        <v>3600</v>
      </c>
      <c r="C95" s="237">
        <f t="shared" si="4"/>
        <v>3600</v>
      </c>
      <c r="D95" s="237"/>
    </row>
    <row r="96" spans="1:4" s="23" customFormat="1">
      <c r="A96" s="23" t="s">
        <v>647</v>
      </c>
      <c r="B96" s="237">
        <f t="shared" si="4"/>
        <v>4600</v>
      </c>
      <c r="C96" s="237">
        <f t="shared" si="4"/>
        <v>4600</v>
      </c>
      <c r="D96" s="237"/>
    </row>
    <row r="97" spans="1:4" s="23" customFormat="1">
      <c r="A97" s="23" t="s">
        <v>648</v>
      </c>
      <c r="B97" s="237">
        <f t="shared" si="4"/>
        <v>74300</v>
      </c>
      <c r="C97" s="237">
        <f t="shared" si="4"/>
        <v>96000</v>
      </c>
      <c r="D97" s="237"/>
    </row>
    <row r="98" spans="1:4" s="23" customFormat="1">
      <c r="A98" s="23" t="s">
        <v>3</v>
      </c>
      <c r="B98" s="237">
        <f t="shared" si="4"/>
        <v>5200</v>
      </c>
      <c r="C98" s="237">
        <f t="shared" si="4"/>
        <v>4100</v>
      </c>
      <c r="D98" s="237"/>
    </row>
    <row r="99" spans="1:4" s="23" customFormat="1">
      <c r="A99" s="23" t="s">
        <v>1</v>
      </c>
      <c r="B99" s="237">
        <f t="shared" si="4"/>
        <v>-433300</v>
      </c>
      <c r="C99" s="237">
        <f t="shared" si="4"/>
        <v>-474600</v>
      </c>
      <c r="D99" s="237"/>
    </row>
    <row r="100" spans="1:4" s="23" customFormat="1">
      <c r="B100" s="240">
        <f>SUM(B94:B99)</f>
        <v>-12800</v>
      </c>
      <c r="C100" s="240">
        <f>SUM(C94:C99)</f>
        <v>-42200</v>
      </c>
      <c r="D100" s="233"/>
    </row>
    <row r="101" spans="1:4" s="23" customFormat="1">
      <c r="A101" s="22" t="s">
        <v>37</v>
      </c>
      <c r="B101" s="22"/>
      <c r="C101" s="239"/>
    </row>
    <row r="102" spans="1:4" s="23" customFormat="1">
      <c r="A102" s="22"/>
      <c r="B102" s="22"/>
      <c r="C102" s="239"/>
    </row>
    <row r="103" spans="1:4" s="23" customFormat="1">
      <c r="A103" s="22" t="s">
        <v>112</v>
      </c>
      <c r="B103" s="22"/>
      <c r="C103" s="233"/>
    </row>
    <row r="104" spans="1:4" s="23" customFormat="1">
      <c r="A104" s="23" t="s">
        <v>2</v>
      </c>
      <c r="B104" s="233">
        <v>50700</v>
      </c>
      <c r="C104" s="233">
        <v>44100</v>
      </c>
    </row>
    <row r="105" spans="1:4" s="23" customFormat="1">
      <c r="A105" s="23" t="s">
        <v>646</v>
      </c>
      <c r="B105" s="233">
        <v>0</v>
      </c>
      <c r="C105" s="233">
        <v>0</v>
      </c>
    </row>
    <row r="106" spans="1:4" s="23" customFormat="1">
      <c r="A106" s="23" t="s">
        <v>647</v>
      </c>
      <c r="B106" s="233">
        <v>0</v>
      </c>
      <c r="C106" s="233">
        <v>0</v>
      </c>
    </row>
    <row r="107" spans="1:4" s="23" customFormat="1">
      <c r="A107" s="23" t="s">
        <v>648</v>
      </c>
      <c r="B107" s="233">
        <v>7700</v>
      </c>
      <c r="C107" s="237">
        <v>23300</v>
      </c>
    </row>
    <row r="108" spans="1:4" s="23" customFormat="1">
      <c r="A108" s="23" t="s">
        <v>3</v>
      </c>
      <c r="B108" s="233">
        <v>400</v>
      </c>
      <c r="C108" s="237">
        <v>300</v>
      </c>
    </row>
    <row r="109" spans="1:4" s="23" customFormat="1">
      <c r="A109" s="23" t="s">
        <v>1</v>
      </c>
      <c r="B109" s="233">
        <v>0</v>
      </c>
      <c r="C109" s="233">
        <v>0</v>
      </c>
    </row>
    <row r="110" spans="1:4" s="23" customFormat="1">
      <c r="B110" s="240">
        <f>SUM(B104:B109)</f>
        <v>58800</v>
      </c>
      <c r="C110" s="240">
        <f>SUM(C104:C109)</f>
        <v>67700</v>
      </c>
    </row>
    <row r="111" spans="1:4" s="23" customFormat="1">
      <c r="C111" s="239"/>
    </row>
    <row r="112" spans="1:4" s="23" customFormat="1">
      <c r="A112" s="22" t="s">
        <v>72</v>
      </c>
      <c r="B112" s="22"/>
      <c r="C112" s="233"/>
    </row>
    <row r="113" spans="1:3" s="23" customFormat="1">
      <c r="A113" s="23" t="s">
        <v>2</v>
      </c>
      <c r="B113" s="233">
        <v>249200</v>
      </c>
      <c r="C113" s="233">
        <v>248300</v>
      </c>
    </row>
    <row r="114" spans="1:3" s="23" customFormat="1">
      <c r="A114" s="23" t="s">
        <v>646</v>
      </c>
      <c r="B114" s="233">
        <v>0</v>
      </c>
      <c r="C114" s="233">
        <v>0</v>
      </c>
    </row>
    <row r="115" spans="1:3" s="23" customFormat="1">
      <c r="A115" s="23" t="s">
        <v>647</v>
      </c>
      <c r="B115" s="233">
        <v>3800</v>
      </c>
      <c r="C115" s="233">
        <v>3800</v>
      </c>
    </row>
    <row r="116" spans="1:3" s="23" customFormat="1">
      <c r="A116" s="23" t="s">
        <v>648</v>
      </c>
      <c r="B116" s="233">
        <v>44600</v>
      </c>
      <c r="C116" s="237">
        <v>40900</v>
      </c>
    </row>
    <row r="117" spans="1:3" s="23" customFormat="1">
      <c r="A117" s="23" t="s">
        <v>3</v>
      </c>
      <c r="B117" s="233">
        <v>2800</v>
      </c>
      <c r="C117" s="237">
        <v>2200</v>
      </c>
    </row>
    <row r="118" spans="1:3" s="23" customFormat="1">
      <c r="A118" s="23" t="s">
        <v>1</v>
      </c>
      <c r="B118" s="233">
        <v>-400500</v>
      </c>
      <c r="C118" s="233">
        <v>-440500</v>
      </c>
    </row>
    <row r="119" spans="1:3" s="23" customFormat="1">
      <c r="B119" s="240">
        <f>SUM(B113:B118)</f>
        <v>-100100</v>
      </c>
      <c r="C119" s="240">
        <f>SUM(C113:C118)</f>
        <v>-145300</v>
      </c>
    </row>
    <row r="120" spans="1:3" s="23" customFormat="1">
      <c r="C120" s="239"/>
    </row>
    <row r="121" spans="1:3" s="23" customFormat="1">
      <c r="A121" s="22" t="s">
        <v>73</v>
      </c>
      <c r="B121" s="22"/>
      <c r="C121" s="233"/>
    </row>
    <row r="122" spans="1:3" s="23" customFormat="1">
      <c r="A122" s="23" t="s">
        <v>2</v>
      </c>
      <c r="B122" s="233">
        <v>32900</v>
      </c>
      <c r="C122" s="233">
        <v>31700</v>
      </c>
    </row>
    <row r="123" spans="1:3" s="23" customFormat="1">
      <c r="A123" s="23" t="s">
        <v>646</v>
      </c>
      <c r="B123" s="233">
        <v>3600</v>
      </c>
      <c r="C123" s="233">
        <v>3600</v>
      </c>
    </row>
    <row r="124" spans="1:3" s="23" customFormat="1">
      <c r="A124" s="23" t="s">
        <v>647</v>
      </c>
      <c r="B124" s="233">
        <v>800</v>
      </c>
      <c r="C124" s="233">
        <v>800</v>
      </c>
    </row>
    <row r="125" spans="1:3">
      <c r="A125" s="23" t="s">
        <v>648</v>
      </c>
      <c r="B125" s="233">
        <v>22000</v>
      </c>
      <c r="C125" s="237">
        <v>31800</v>
      </c>
    </row>
    <row r="126" spans="1:3">
      <c r="A126" s="23" t="s">
        <v>3</v>
      </c>
      <c r="B126" s="233">
        <v>2000</v>
      </c>
      <c r="C126" s="237">
        <v>1600</v>
      </c>
    </row>
    <row r="127" spans="1:3">
      <c r="A127" s="23" t="s">
        <v>1</v>
      </c>
      <c r="B127" s="233">
        <v>-32800</v>
      </c>
      <c r="C127" s="233">
        <v>-34100</v>
      </c>
    </row>
    <row r="128" spans="1:3">
      <c r="A128" s="23"/>
      <c r="B128" s="240">
        <f>SUM(B122:B127)</f>
        <v>28500</v>
      </c>
      <c r="C128" s="240">
        <f>SUM(C122:C127)</f>
        <v>35400</v>
      </c>
    </row>
    <row r="132" spans="1:3" ht="28.5" customHeight="1">
      <c r="A132" s="83"/>
      <c r="B132" s="260"/>
      <c r="C132" s="242"/>
    </row>
  </sheetData>
  <mergeCells count="1">
    <mergeCell ref="A1:C1"/>
  </mergeCells>
  <pageMargins left="0.70866141732283472" right="0.70866141732283472" top="0.74803149606299213" bottom="0.74803149606299213" header="0.31496062992125984" footer="0.31496062992125984"/>
  <pageSetup paperSize="9" scale="95" orientation="portrait" r:id="rId1"/>
  <rowBreaks count="2" manualBreakCount="2">
    <brk id="45" max="2" man="1"/>
    <brk id="91" max="2"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K187"/>
  <sheetViews>
    <sheetView showGridLines="0" topLeftCell="A2" zoomScaleNormal="100" zoomScaleSheetLayoutView="100" workbookViewId="0">
      <selection activeCell="E30" sqref="E30"/>
    </sheetView>
  </sheetViews>
  <sheetFormatPr defaultColWidth="9.140625" defaultRowHeight="12.75"/>
  <cols>
    <col min="1" max="1" width="53.7109375" style="3" customWidth="1"/>
    <col min="2" max="2" width="9.5703125" style="23" customWidth="1"/>
    <col min="3" max="3" width="9.85546875" style="233" customWidth="1"/>
    <col min="4" max="16384" width="9.140625" style="3"/>
  </cols>
  <sheetData>
    <row r="1" spans="1:11" ht="39.75" customHeight="1">
      <c r="A1" s="382" t="s">
        <v>634</v>
      </c>
      <c r="B1" s="382"/>
      <c r="C1" s="383"/>
    </row>
    <row r="2" spans="1:11" ht="6.75" customHeight="1"/>
    <row r="3" spans="1:11" ht="33" customHeight="1">
      <c r="A3" s="41" t="s">
        <v>101</v>
      </c>
      <c r="B3" s="265"/>
      <c r="C3" s="264"/>
    </row>
    <row r="4" spans="1:11" ht="21" customHeight="1">
      <c r="C4" s="234"/>
    </row>
    <row r="5" spans="1:11" ht="68.25" customHeight="1">
      <c r="A5" s="21"/>
      <c r="B5" s="21"/>
      <c r="C5" s="235"/>
      <c r="I5" s="4"/>
      <c r="K5" s="31"/>
    </row>
    <row r="6" spans="1:11" ht="15">
      <c r="A6"/>
      <c r="B6"/>
      <c r="I6" s="4"/>
      <c r="K6"/>
    </row>
    <row r="7" spans="1:11" ht="15">
      <c r="A7"/>
      <c r="B7"/>
      <c r="I7" s="4"/>
      <c r="K7"/>
    </row>
    <row r="8" spans="1:11" ht="15">
      <c r="A8" t="s">
        <v>98</v>
      </c>
      <c r="B8"/>
      <c r="K8"/>
    </row>
    <row r="9" spans="1:11" ht="15">
      <c r="A9" t="s">
        <v>99</v>
      </c>
      <c r="B9"/>
      <c r="K9"/>
    </row>
    <row r="10" spans="1:11" ht="15">
      <c r="A10" s="15" t="s">
        <v>100</v>
      </c>
      <c r="B10" s="15"/>
      <c r="K10"/>
    </row>
    <row r="11" spans="1:11" ht="15">
      <c r="K11"/>
    </row>
    <row r="12" spans="1:11" s="23" customFormat="1" ht="15">
      <c r="B12" s="261" t="s">
        <v>645</v>
      </c>
      <c r="C12" s="261" t="s">
        <v>194</v>
      </c>
      <c r="K12"/>
    </row>
    <row r="13" spans="1:11" ht="15">
      <c r="B13" s="236" t="s">
        <v>4</v>
      </c>
      <c r="C13" s="236" t="s">
        <v>4</v>
      </c>
      <c r="H13" s="13"/>
    </row>
    <row r="14" spans="1:11" ht="15.75">
      <c r="A14" s="1" t="s">
        <v>0</v>
      </c>
      <c r="B14" s="1"/>
    </row>
    <row r="15" spans="1:11">
      <c r="A15" s="3" t="s">
        <v>2</v>
      </c>
      <c r="B15" s="237">
        <f t="shared" ref="B15:C20" si="0">B27+B83+B130</f>
        <v>5974200</v>
      </c>
      <c r="C15" s="237">
        <f t="shared" si="0"/>
        <v>6621200</v>
      </c>
      <c r="D15" s="237"/>
    </row>
    <row r="16" spans="1:11" s="23" customFormat="1">
      <c r="A16" s="23" t="s">
        <v>646</v>
      </c>
      <c r="B16" s="237">
        <f t="shared" si="0"/>
        <v>348700</v>
      </c>
      <c r="C16" s="237">
        <f t="shared" si="0"/>
        <v>618100</v>
      </c>
      <c r="D16" s="237"/>
    </row>
    <row r="17" spans="1:4" s="23" customFormat="1">
      <c r="A17" s="23" t="s">
        <v>647</v>
      </c>
      <c r="B17" s="237">
        <f t="shared" si="0"/>
        <v>1294700</v>
      </c>
      <c r="C17" s="237">
        <f t="shared" si="0"/>
        <v>1368300</v>
      </c>
      <c r="D17" s="237"/>
    </row>
    <row r="18" spans="1:4">
      <c r="A18" s="23" t="s">
        <v>648</v>
      </c>
      <c r="B18" s="237">
        <f t="shared" si="0"/>
        <v>2666700</v>
      </c>
      <c r="C18" s="237">
        <f t="shared" si="0"/>
        <v>3109900</v>
      </c>
      <c r="D18" s="237"/>
    </row>
    <row r="19" spans="1:4">
      <c r="A19" s="3" t="s">
        <v>3</v>
      </c>
      <c r="B19" s="237">
        <f t="shared" si="0"/>
        <v>789200</v>
      </c>
      <c r="C19" s="237">
        <f t="shared" si="0"/>
        <v>562000</v>
      </c>
      <c r="D19" s="237"/>
    </row>
    <row r="20" spans="1:4">
      <c r="A20" s="3" t="s">
        <v>1</v>
      </c>
      <c r="B20" s="237">
        <f t="shared" si="0"/>
        <v>-4185400</v>
      </c>
      <c r="C20" s="237">
        <f t="shared" si="0"/>
        <v>-5127100</v>
      </c>
      <c r="D20" s="237"/>
    </row>
    <row r="21" spans="1:4" ht="13.5" thickBot="1">
      <c r="A21" s="3" t="s">
        <v>5</v>
      </c>
      <c r="B21" s="238">
        <f>SUM(B15:B20)</f>
        <v>6888100</v>
      </c>
      <c r="C21" s="238">
        <f>SUM(C15:C20)</f>
        <v>7152400</v>
      </c>
      <c r="D21" s="233"/>
    </row>
    <row r="22" spans="1:4" ht="13.5" thickTop="1">
      <c r="C22" s="239"/>
    </row>
    <row r="23" spans="1:4">
      <c r="C23" s="239"/>
    </row>
    <row r="24" spans="1:4" ht="15.75">
      <c r="A24" s="1" t="s">
        <v>6</v>
      </c>
      <c r="B24" s="1"/>
      <c r="C24" s="239"/>
    </row>
    <row r="26" spans="1:4" s="23" customFormat="1" ht="15.75">
      <c r="A26" s="28" t="s">
        <v>16</v>
      </c>
      <c r="B26" s="28"/>
      <c r="C26" s="233"/>
    </row>
    <row r="27" spans="1:4">
      <c r="A27" s="3" t="s">
        <v>2</v>
      </c>
      <c r="B27" s="237">
        <f t="shared" ref="B27:C32" si="1">B38+B47+B56+B65+B74</f>
        <v>1254500</v>
      </c>
      <c r="C27" s="237">
        <f t="shared" si="1"/>
        <v>1350500</v>
      </c>
      <c r="D27" s="237"/>
    </row>
    <row r="28" spans="1:4" s="23" customFormat="1">
      <c r="A28" s="23" t="s">
        <v>646</v>
      </c>
      <c r="B28" s="237">
        <f t="shared" si="1"/>
        <v>59300</v>
      </c>
      <c r="C28" s="237">
        <f t="shared" si="1"/>
        <v>310700</v>
      </c>
      <c r="D28" s="237"/>
    </row>
    <row r="29" spans="1:4" s="23" customFormat="1">
      <c r="A29" s="23" t="s">
        <v>647</v>
      </c>
      <c r="B29" s="237">
        <f t="shared" si="1"/>
        <v>48700</v>
      </c>
      <c r="C29" s="237">
        <f t="shared" si="1"/>
        <v>49500</v>
      </c>
      <c r="D29" s="237"/>
    </row>
    <row r="30" spans="1:4">
      <c r="A30" s="23" t="s">
        <v>648</v>
      </c>
      <c r="B30" s="237">
        <f t="shared" si="1"/>
        <v>435800</v>
      </c>
      <c r="C30" s="237">
        <f t="shared" si="1"/>
        <v>594500</v>
      </c>
      <c r="D30" s="237"/>
    </row>
    <row r="31" spans="1:4">
      <c r="A31" s="3" t="s">
        <v>3</v>
      </c>
      <c r="B31" s="237">
        <f t="shared" si="1"/>
        <v>79000</v>
      </c>
      <c r="C31" s="237">
        <f t="shared" si="1"/>
        <v>73200</v>
      </c>
      <c r="D31" s="237"/>
    </row>
    <row r="32" spans="1:4">
      <c r="A32" s="3" t="s">
        <v>1</v>
      </c>
      <c r="B32" s="237">
        <f t="shared" si="1"/>
        <v>-696600</v>
      </c>
      <c r="C32" s="237">
        <f t="shared" si="1"/>
        <v>-1071300</v>
      </c>
      <c r="D32" s="237"/>
    </row>
    <row r="33" spans="1:4">
      <c r="B33" s="240">
        <f>SUM(B27:B32)</f>
        <v>1180700</v>
      </c>
      <c r="C33" s="240">
        <f>SUM(C27:C32)</f>
        <v>1307100</v>
      </c>
      <c r="D33" s="233"/>
    </row>
    <row r="34" spans="1:4" s="23" customFormat="1">
      <c r="C34" s="239"/>
    </row>
    <row r="35" spans="1:4" s="23" customFormat="1">
      <c r="A35" s="22" t="s">
        <v>37</v>
      </c>
      <c r="B35" s="22"/>
      <c r="C35" s="239"/>
    </row>
    <row r="36" spans="1:4" s="23" customFormat="1">
      <c r="A36" s="22"/>
      <c r="B36" s="22"/>
      <c r="C36" s="239"/>
    </row>
    <row r="37" spans="1:4" s="23" customFormat="1">
      <c r="A37" s="22" t="s">
        <v>68</v>
      </c>
      <c r="B37" s="22"/>
      <c r="C37" s="233"/>
    </row>
    <row r="38" spans="1:4" s="23" customFormat="1">
      <c r="A38" s="23" t="s">
        <v>2</v>
      </c>
      <c r="B38" s="233">
        <v>436600</v>
      </c>
      <c r="C38" s="233">
        <v>422800</v>
      </c>
    </row>
    <row r="39" spans="1:4" s="23" customFormat="1">
      <c r="A39" s="23" t="s">
        <v>646</v>
      </c>
      <c r="B39" s="233">
        <v>0</v>
      </c>
      <c r="C39" s="233">
        <v>0</v>
      </c>
    </row>
    <row r="40" spans="1:4" s="23" customFormat="1">
      <c r="A40" s="23" t="s">
        <v>647</v>
      </c>
      <c r="B40" s="233">
        <v>20100</v>
      </c>
      <c r="C40" s="233">
        <v>21800</v>
      </c>
    </row>
    <row r="41" spans="1:4" s="23" customFormat="1">
      <c r="A41" s="23" t="s">
        <v>648</v>
      </c>
      <c r="B41" s="233">
        <v>43100</v>
      </c>
      <c r="C41" s="237">
        <v>40100</v>
      </c>
    </row>
    <row r="42" spans="1:4" s="23" customFormat="1">
      <c r="A42" s="23" t="s">
        <v>3</v>
      </c>
      <c r="B42" s="233">
        <v>3500</v>
      </c>
      <c r="C42" s="237">
        <v>2900</v>
      </c>
    </row>
    <row r="43" spans="1:4" s="23" customFormat="1">
      <c r="A43" s="23" t="s">
        <v>1</v>
      </c>
      <c r="B43" s="233">
        <v>-407700</v>
      </c>
      <c r="C43" s="233">
        <v>-424000</v>
      </c>
    </row>
    <row r="44" spans="1:4" s="23" customFormat="1">
      <c r="B44" s="240">
        <f>SUM(B38:B43)</f>
        <v>95600</v>
      </c>
      <c r="C44" s="240">
        <f>SUM(C38:C43)</f>
        <v>63600</v>
      </c>
    </row>
    <row r="45" spans="1:4" s="23" customFormat="1">
      <c r="C45" s="239"/>
    </row>
    <row r="46" spans="1:4" s="23" customFormat="1">
      <c r="A46" s="22" t="s">
        <v>69</v>
      </c>
      <c r="B46" s="22"/>
      <c r="C46" s="233"/>
    </row>
    <row r="47" spans="1:4" s="23" customFormat="1">
      <c r="A47" s="23" t="s">
        <v>2</v>
      </c>
      <c r="B47" s="233">
        <v>103800</v>
      </c>
      <c r="C47" s="233">
        <v>109000</v>
      </c>
    </row>
    <row r="48" spans="1:4" s="23" customFormat="1">
      <c r="A48" s="23" t="s">
        <v>646</v>
      </c>
      <c r="B48" s="233">
        <v>32400</v>
      </c>
      <c r="C48" s="233">
        <v>283400</v>
      </c>
    </row>
    <row r="49" spans="1:3" s="23" customFormat="1">
      <c r="A49" s="23" t="s">
        <v>647</v>
      </c>
      <c r="B49" s="233">
        <v>3600</v>
      </c>
      <c r="C49" s="233">
        <v>3600</v>
      </c>
    </row>
    <row r="50" spans="1:3" s="23" customFormat="1">
      <c r="A50" s="23" t="s">
        <v>648</v>
      </c>
      <c r="B50" s="233">
        <v>56900</v>
      </c>
      <c r="C50" s="237">
        <v>57100</v>
      </c>
    </row>
    <row r="51" spans="1:3" s="23" customFormat="1">
      <c r="A51" s="23" t="s">
        <v>3</v>
      </c>
      <c r="B51" s="233">
        <v>50100</v>
      </c>
      <c r="C51" s="237">
        <v>43400</v>
      </c>
    </row>
    <row r="52" spans="1:3" s="23" customFormat="1">
      <c r="A52" s="23" t="s">
        <v>1</v>
      </c>
      <c r="B52" s="233">
        <v>-25000</v>
      </c>
      <c r="C52" s="233">
        <v>-275000</v>
      </c>
    </row>
    <row r="53" spans="1:3" s="23" customFormat="1">
      <c r="B53" s="240">
        <f>SUM(B47:B52)</f>
        <v>221800</v>
      </c>
      <c r="C53" s="240">
        <f>SUM(C47:C52)</f>
        <v>221500</v>
      </c>
    </row>
    <row r="54" spans="1:3" s="23" customFormat="1">
      <c r="C54" s="239"/>
    </row>
    <row r="55" spans="1:3" s="23" customFormat="1">
      <c r="A55" s="22" t="s">
        <v>16</v>
      </c>
      <c r="B55" s="22"/>
      <c r="C55" s="233"/>
    </row>
    <row r="56" spans="1:3" s="23" customFormat="1">
      <c r="A56" s="23" t="s">
        <v>2</v>
      </c>
      <c r="B56" s="233">
        <v>411300</v>
      </c>
      <c r="C56" s="233">
        <v>413400</v>
      </c>
    </row>
    <row r="57" spans="1:3" s="23" customFormat="1">
      <c r="A57" s="23" t="s">
        <v>646</v>
      </c>
      <c r="B57" s="233">
        <v>1800</v>
      </c>
      <c r="C57" s="233">
        <v>1900</v>
      </c>
    </row>
    <row r="58" spans="1:3" s="23" customFormat="1">
      <c r="A58" s="23" t="s">
        <v>647</v>
      </c>
      <c r="B58" s="233">
        <v>16000</v>
      </c>
      <c r="C58" s="233">
        <v>14700</v>
      </c>
    </row>
    <row r="59" spans="1:3" s="23" customFormat="1">
      <c r="A59" s="23" t="s">
        <v>648</v>
      </c>
      <c r="B59" s="233">
        <v>210000</v>
      </c>
      <c r="C59" s="237">
        <v>204500</v>
      </c>
    </row>
    <row r="60" spans="1:3" s="23" customFormat="1">
      <c r="A60" s="23" t="s">
        <v>3</v>
      </c>
      <c r="B60" s="233">
        <v>10200</v>
      </c>
      <c r="C60" s="237">
        <v>9000</v>
      </c>
    </row>
    <row r="61" spans="1:3" s="23" customFormat="1">
      <c r="A61" s="23" t="s">
        <v>1</v>
      </c>
      <c r="B61" s="233">
        <v>-154300</v>
      </c>
      <c r="C61" s="233">
        <v>-150100</v>
      </c>
    </row>
    <row r="62" spans="1:3" s="23" customFormat="1">
      <c r="B62" s="240">
        <f>SUM(B56:B61)</f>
        <v>495000</v>
      </c>
      <c r="C62" s="240">
        <f>SUM(C56:C61)</f>
        <v>493400</v>
      </c>
    </row>
    <row r="63" spans="1:3" s="23" customFormat="1">
      <c r="C63" s="239"/>
    </row>
    <row r="64" spans="1:3" s="23" customFormat="1">
      <c r="A64" s="22" t="s">
        <v>70</v>
      </c>
      <c r="B64" s="22"/>
      <c r="C64" s="233"/>
    </row>
    <row r="65" spans="1:3" s="23" customFormat="1">
      <c r="A65" s="23" t="s">
        <v>2</v>
      </c>
      <c r="B65" s="233">
        <v>222400</v>
      </c>
      <c r="C65" s="233">
        <v>321300</v>
      </c>
    </row>
    <row r="66" spans="1:3" s="23" customFormat="1">
      <c r="A66" s="23" t="s">
        <v>646</v>
      </c>
      <c r="B66" s="233">
        <v>0</v>
      </c>
      <c r="C66" s="233">
        <v>0</v>
      </c>
    </row>
    <row r="67" spans="1:3" s="23" customFormat="1">
      <c r="A67" s="23" t="s">
        <v>647</v>
      </c>
      <c r="B67" s="233">
        <v>800</v>
      </c>
      <c r="C67" s="233">
        <v>800</v>
      </c>
    </row>
    <row r="68" spans="1:3" s="23" customFormat="1">
      <c r="A68" s="23" t="s">
        <v>648</v>
      </c>
      <c r="B68" s="233">
        <v>96200</v>
      </c>
      <c r="C68" s="237">
        <v>260200</v>
      </c>
    </row>
    <row r="69" spans="1:3" s="23" customFormat="1">
      <c r="A69" s="23" t="s">
        <v>3</v>
      </c>
      <c r="B69" s="233">
        <v>2100</v>
      </c>
      <c r="C69" s="237">
        <v>1500</v>
      </c>
    </row>
    <row r="70" spans="1:3" s="23" customFormat="1">
      <c r="A70" s="23" t="s">
        <v>1</v>
      </c>
      <c r="B70" s="233">
        <v>-82800</v>
      </c>
      <c r="C70" s="233">
        <v>-195100</v>
      </c>
    </row>
    <row r="71" spans="1:3" s="23" customFormat="1">
      <c r="B71" s="240">
        <f>SUM(B65:B70)</f>
        <v>238700</v>
      </c>
      <c r="C71" s="240">
        <f>SUM(C65:C70)</f>
        <v>388700</v>
      </c>
    </row>
    <row r="72" spans="1:3" s="23" customFormat="1">
      <c r="C72" s="239"/>
    </row>
    <row r="73" spans="1:3" s="23" customFormat="1">
      <c r="A73" s="22" t="s">
        <v>71</v>
      </c>
      <c r="B73" s="22"/>
      <c r="C73" s="233"/>
    </row>
    <row r="74" spans="1:3" s="23" customFormat="1">
      <c r="A74" s="23" t="s">
        <v>2</v>
      </c>
      <c r="B74" s="233">
        <v>80400</v>
      </c>
      <c r="C74" s="233">
        <v>84000</v>
      </c>
    </row>
    <row r="75" spans="1:3" s="23" customFormat="1">
      <c r="A75" s="23" t="s">
        <v>646</v>
      </c>
      <c r="B75" s="233">
        <v>25100</v>
      </c>
      <c r="C75" s="233">
        <v>25400</v>
      </c>
    </row>
    <row r="76" spans="1:3" s="23" customFormat="1">
      <c r="A76" s="23" t="s">
        <v>647</v>
      </c>
      <c r="B76" s="233">
        <v>8200</v>
      </c>
      <c r="C76" s="233">
        <v>8600</v>
      </c>
    </row>
    <row r="77" spans="1:3" s="23" customFormat="1">
      <c r="A77" s="23" t="s">
        <v>648</v>
      </c>
      <c r="B77" s="233">
        <v>29600</v>
      </c>
      <c r="C77" s="237">
        <v>32600</v>
      </c>
    </row>
    <row r="78" spans="1:3" s="23" customFormat="1">
      <c r="A78" s="23" t="s">
        <v>3</v>
      </c>
      <c r="B78" s="233">
        <v>13100</v>
      </c>
      <c r="C78" s="237">
        <v>16400</v>
      </c>
    </row>
    <row r="79" spans="1:3" s="23" customFormat="1">
      <c r="A79" s="23" t="s">
        <v>1</v>
      </c>
      <c r="B79" s="233">
        <v>-26800</v>
      </c>
      <c r="C79" s="233">
        <v>-27100</v>
      </c>
    </row>
    <row r="80" spans="1:3" s="23" customFormat="1">
      <c r="B80" s="240">
        <f>SUM(B74:B79)</f>
        <v>129600</v>
      </c>
      <c r="C80" s="240">
        <f>SUM(C74:C79)</f>
        <v>139900</v>
      </c>
    </row>
    <row r="81" spans="1:4" s="23" customFormat="1">
      <c r="C81" s="233"/>
    </row>
    <row r="82" spans="1:4" ht="15.75">
      <c r="A82" s="28" t="s">
        <v>106</v>
      </c>
      <c r="B82" s="28"/>
    </row>
    <row r="83" spans="1:4" s="23" customFormat="1">
      <c r="A83" s="23" t="s">
        <v>2</v>
      </c>
      <c r="B83" s="237">
        <f t="shared" ref="B83:C88" si="2">B94+B103+B112+B121</f>
        <v>512600</v>
      </c>
      <c r="C83" s="237">
        <f t="shared" si="2"/>
        <v>503600</v>
      </c>
      <c r="D83" s="237"/>
    </row>
    <row r="84" spans="1:4" s="23" customFormat="1">
      <c r="A84" s="23" t="s">
        <v>646</v>
      </c>
      <c r="B84" s="237">
        <f t="shared" si="2"/>
        <v>0</v>
      </c>
      <c r="C84" s="237">
        <f t="shared" si="2"/>
        <v>0</v>
      </c>
      <c r="D84" s="237"/>
    </row>
    <row r="85" spans="1:4" s="23" customFormat="1">
      <c r="A85" s="23" t="s">
        <v>647</v>
      </c>
      <c r="B85" s="237">
        <f t="shared" si="2"/>
        <v>17100</v>
      </c>
      <c r="C85" s="237">
        <f t="shared" si="2"/>
        <v>19200</v>
      </c>
      <c r="D85" s="237"/>
    </row>
    <row r="86" spans="1:4" s="23" customFormat="1">
      <c r="A86" s="23" t="s">
        <v>648</v>
      </c>
      <c r="B86" s="237">
        <f t="shared" si="2"/>
        <v>112900</v>
      </c>
      <c r="C86" s="237">
        <f t="shared" si="2"/>
        <v>112100</v>
      </c>
      <c r="D86" s="237"/>
    </row>
    <row r="87" spans="1:4" s="23" customFormat="1">
      <c r="A87" s="23" t="s">
        <v>3</v>
      </c>
      <c r="B87" s="237">
        <f t="shared" si="2"/>
        <v>4800</v>
      </c>
      <c r="C87" s="237">
        <f t="shared" si="2"/>
        <v>3700</v>
      </c>
      <c r="D87" s="237"/>
    </row>
    <row r="88" spans="1:4" s="23" customFormat="1">
      <c r="A88" s="23" t="s">
        <v>1</v>
      </c>
      <c r="B88" s="237">
        <f t="shared" si="2"/>
        <v>-22500</v>
      </c>
      <c r="C88" s="237">
        <f t="shared" si="2"/>
        <v>-23200</v>
      </c>
      <c r="D88" s="237"/>
    </row>
    <row r="89" spans="1:4" s="23" customFormat="1">
      <c r="B89" s="240">
        <f>SUM(B83:B88)</f>
        <v>624900</v>
      </c>
      <c r="C89" s="240">
        <f>SUM(C83:C88)</f>
        <v>615400</v>
      </c>
      <c r="D89" s="233"/>
    </row>
    <row r="90" spans="1:4" s="23" customFormat="1">
      <c r="C90" s="239"/>
    </row>
    <row r="91" spans="1:4" s="23" customFormat="1">
      <c r="A91" s="22" t="s">
        <v>37</v>
      </c>
      <c r="B91" s="22"/>
      <c r="C91" s="239"/>
    </row>
    <row r="92" spans="1:4" s="23" customFormat="1">
      <c r="C92" s="233"/>
    </row>
    <row r="93" spans="1:4" s="23" customFormat="1">
      <c r="A93" s="22" t="s">
        <v>48</v>
      </c>
      <c r="B93" s="233"/>
      <c r="C93" s="233"/>
    </row>
    <row r="94" spans="1:4" s="23" customFormat="1">
      <c r="A94" s="23" t="s">
        <v>2</v>
      </c>
      <c r="B94" s="233">
        <v>417700</v>
      </c>
      <c r="C94" s="233">
        <v>406200</v>
      </c>
    </row>
    <row r="95" spans="1:4" s="23" customFormat="1">
      <c r="A95" s="23" t="s">
        <v>646</v>
      </c>
      <c r="B95" s="233">
        <v>0</v>
      </c>
      <c r="C95" s="233">
        <v>0</v>
      </c>
    </row>
    <row r="96" spans="1:4" s="23" customFormat="1">
      <c r="A96" s="23" t="s">
        <v>647</v>
      </c>
      <c r="B96" s="233">
        <v>14000</v>
      </c>
      <c r="C96" s="233">
        <v>16400</v>
      </c>
    </row>
    <row r="97" spans="1:3" s="23" customFormat="1">
      <c r="A97" s="23" t="s">
        <v>648</v>
      </c>
      <c r="B97" s="233">
        <v>62300</v>
      </c>
      <c r="C97" s="237">
        <v>59900</v>
      </c>
    </row>
    <row r="98" spans="1:3" s="23" customFormat="1">
      <c r="A98" s="23" t="s">
        <v>3</v>
      </c>
      <c r="B98" s="233">
        <v>3900</v>
      </c>
      <c r="C98" s="237">
        <v>3000</v>
      </c>
    </row>
    <row r="99" spans="1:3" s="23" customFormat="1">
      <c r="A99" s="23" t="s">
        <v>1</v>
      </c>
      <c r="B99" s="233">
        <v>-22500</v>
      </c>
      <c r="C99" s="233">
        <v>-23200</v>
      </c>
    </row>
    <row r="100" spans="1:3" s="23" customFormat="1">
      <c r="B100" s="240">
        <f>SUM(B94:B99)</f>
        <v>475400</v>
      </c>
      <c r="C100" s="240">
        <f>SUM(C94:C99)</f>
        <v>462300</v>
      </c>
    </row>
    <row r="101" spans="1:3" s="23" customFormat="1">
      <c r="C101" s="239"/>
    </row>
    <row r="102" spans="1:3">
      <c r="A102" s="22" t="s">
        <v>50</v>
      </c>
      <c r="B102" s="22"/>
    </row>
    <row r="103" spans="1:3">
      <c r="A103" s="23" t="s">
        <v>2</v>
      </c>
      <c r="B103" s="233">
        <v>7900</v>
      </c>
      <c r="C103" s="233">
        <v>7800</v>
      </c>
    </row>
    <row r="104" spans="1:3" s="23" customFormat="1">
      <c r="A104" s="23" t="s">
        <v>646</v>
      </c>
      <c r="B104" s="233">
        <v>0</v>
      </c>
      <c r="C104" s="233">
        <v>0</v>
      </c>
    </row>
    <row r="105" spans="1:3" s="23" customFormat="1">
      <c r="A105" s="23" t="s">
        <v>647</v>
      </c>
      <c r="B105" s="233">
        <v>1000</v>
      </c>
      <c r="C105" s="233">
        <v>1000</v>
      </c>
    </row>
    <row r="106" spans="1:3">
      <c r="A106" s="23" t="s">
        <v>648</v>
      </c>
      <c r="B106" s="233">
        <v>39300</v>
      </c>
      <c r="C106" s="237">
        <v>40500</v>
      </c>
    </row>
    <row r="107" spans="1:3">
      <c r="A107" s="23" t="s">
        <v>3</v>
      </c>
      <c r="B107" s="233">
        <v>0</v>
      </c>
      <c r="C107" s="237">
        <v>0</v>
      </c>
    </row>
    <row r="108" spans="1:3">
      <c r="A108" s="23" t="s">
        <v>1</v>
      </c>
      <c r="B108" s="23">
        <v>0</v>
      </c>
      <c r="C108" s="233">
        <v>0</v>
      </c>
    </row>
    <row r="109" spans="1:3">
      <c r="A109" s="23"/>
      <c r="B109" s="240">
        <f>SUM(B103:B108)</f>
        <v>48200</v>
      </c>
      <c r="C109" s="240">
        <f>SUM(C103:C108)</f>
        <v>49300</v>
      </c>
    </row>
    <row r="110" spans="1:3">
      <c r="A110" s="23"/>
    </row>
    <row r="111" spans="1:3">
      <c r="A111" s="22" t="s">
        <v>51</v>
      </c>
      <c r="B111" s="22"/>
    </row>
    <row r="112" spans="1:3">
      <c r="A112" s="23" t="s">
        <v>2</v>
      </c>
      <c r="B112" s="233">
        <v>0</v>
      </c>
      <c r="C112" s="233">
        <v>0</v>
      </c>
    </row>
    <row r="113" spans="1:3" s="23" customFormat="1">
      <c r="A113" s="23" t="s">
        <v>646</v>
      </c>
      <c r="B113" s="233">
        <v>0</v>
      </c>
      <c r="C113" s="233">
        <v>0</v>
      </c>
    </row>
    <row r="114" spans="1:3" s="23" customFormat="1">
      <c r="A114" s="23" t="s">
        <v>647</v>
      </c>
      <c r="B114" s="233">
        <v>0</v>
      </c>
      <c r="C114" s="233">
        <v>0</v>
      </c>
    </row>
    <row r="115" spans="1:3">
      <c r="A115" s="23" t="s">
        <v>648</v>
      </c>
      <c r="B115" s="233">
        <v>2200</v>
      </c>
      <c r="C115" s="237">
        <v>2300</v>
      </c>
    </row>
    <row r="116" spans="1:3">
      <c r="A116" s="23" t="s">
        <v>3</v>
      </c>
      <c r="B116" s="233">
        <v>0</v>
      </c>
      <c r="C116" s="237">
        <v>0</v>
      </c>
    </row>
    <row r="117" spans="1:3">
      <c r="A117" s="23" t="s">
        <v>1</v>
      </c>
      <c r="B117" s="233">
        <v>0</v>
      </c>
      <c r="C117" s="233">
        <v>0</v>
      </c>
    </row>
    <row r="118" spans="1:3">
      <c r="A118" s="23"/>
      <c r="B118" s="240">
        <f>SUM(B112:B117)</f>
        <v>2200</v>
      </c>
      <c r="C118" s="240">
        <f>SUM(C112:C117)</f>
        <v>2300</v>
      </c>
    </row>
    <row r="119" spans="1:3">
      <c r="A119" s="23"/>
    </row>
    <row r="120" spans="1:3" s="23" customFormat="1">
      <c r="A120" s="22" t="s">
        <v>58</v>
      </c>
      <c r="B120" s="22"/>
      <c r="C120" s="233"/>
    </row>
    <row r="121" spans="1:3" s="23" customFormat="1">
      <c r="A121" s="23" t="s">
        <v>2</v>
      </c>
      <c r="B121" s="233">
        <v>87000</v>
      </c>
      <c r="C121" s="233">
        <v>89600</v>
      </c>
    </row>
    <row r="122" spans="1:3" s="23" customFormat="1">
      <c r="A122" s="23" t="s">
        <v>646</v>
      </c>
      <c r="B122" s="233">
        <v>0</v>
      </c>
      <c r="C122" s="233">
        <v>0</v>
      </c>
    </row>
    <row r="123" spans="1:3" s="23" customFormat="1">
      <c r="A123" s="23" t="s">
        <v>647</v>
      </c>
      <c r="B123" s="233">
        <v>2100</v>
      </c>
      <c r="C123" s="233">
        <v>1800</v>
      </c>
    </row>
    <row r="124" spans="1:3" s="23" customFormat="1">
      <c r="A124" s="23" t="s">
        <v>648</v>
      </c>
      <c r="B124" s="233">
        <v>9100</v>
      </c>
      <c r="C124" s="237">
        <v>9400</v>
      </c>
    </row>
    <row r="125" spans="1:3" s="23" customFormat="1">
      <c r="A125" s="23" t="s">
        <v>3</v>
      </c>
      <c r="B125" s="233">
        <v>900</v>
      </c>
      <c r="C125" s="237">
        <v>700</v>
      </c>
    </row>
    <row r="126" spans="1:3" s="23" customFormat="1">
      <c r="A126" s="23" t="s">
        <v>1</v>
      </c>
      <c r="B126" s="233">
        <v>0</v>
      </c>
      <c r="C126" s="233">
        <v>0</v>
      </c>
    </row>
    <row r="127" spans="1:3" s="23" customFormat="1">
      <c r="B127" s="240">
        <f>SUM(B121:B126)</f>
        <v>99100</v>
      </c>
      <c r="C127" s="240">
        <f>SUM(C121:C126)</f>
        <v>101500</v>
      </c>
    </row>
    <row r="128" spans="1:3" s="23" customFormat="1">
      <c r="C128" s="233"/>
    </row>
    <row r="129" spans="1:4" ht="15.75">
      <c r="A129" s="28" t="s">
        <v>29</v>
      </c>
      <c r="B129" s="28"/>
    </row>
    <row r="130" spans="1:4">
      <c r="A130" s="23" t="s">
        <v>2</v>
      </c>
      <c r="B130" s="237">
        <f t="shared" ref="B130:C135" si="3">B141+B150+B159+B168+B177</f>
        <v>4207100</v>
      </c>
      <c r="C130" s="237">
        <f t="shared" si="3"/>
        <v>4767100</v>
      </c>
      <c r="D130" s="237"/>
    </row>
    <row r="131" spans="1:4" s="23" customFormat="1">
      <c r="A131" s="23" t="s">
        <v>646</v>
      </c>
      <c r="B131" s="237">
        <f t="shared" si="3"/>
        <v>289400</v>
      </c>
      <c r="C131" s="237">
        <f t="shared" si="3"/>
        <v>307400</v>
      </c>
      <c r="D131" s="237"/>
    </row>
    <row r="132" spans="1:4" s="23" customFormat="1">
      <c r="A132" s="23" t="s">
        <v>647</v>
      </c>
      <c r="B132" s="237">
        <f t="shared" si="3"/>
        <v>1228900</v>
      </c>
      <c r="C132" s="237">
        <f t="shared" si="3"/>
        <v>1299600</v>
      </c>
      <c r="D132" s="237"/>
    </row>
    <row r="133" spans="1:4">
      <c r="A133" s="23" t="s">
        <v>648</v>
      </c>
      <c r="B133" s="237">
        <f t="shared" si="3"/>
        <v>2118000</v>
      </c>
      <c r="C133" s="237">
        <f t="shared" si="3"/>
        <v>2403300</v>
      </c>
      <c r="D133" s="237"/>
    </row>
    <row r="134" spans="1:4">
      <c r="A134" s="23" t="s">
        <v>3</v>
      </c>
      <c r="B134" s="237">
        <f t="shared" si="3"/>
        <v>705400</v>
      </c>
      <c r="C134" s="237">
        <f t="shared" si="3"/>
        <v>485100</v>
      </c>
      <c r="D134" s="237"/>
    </row>
    <row r="135" spans="1:4">
      <c r="A135" s="23" t="s">
        <v>1</v>
      </c>
      <c r="B135" s="237">
        <f t="shared" si="3"/>
        <v>-3466300</v>
      </c>
      <c r="C135" s="237">
        <f t="shared" si="3"/>
        <v>-4032600</v>
      </c>
      <c r="D135" s="237"/>
    </row>
    <row r="136" spans="1:4">
      <c r="A136" s="23"/>
      <c r="B136" s="240">
        <f>SUM(B130:B135)</f>
        <v>5082500</v>
      </c>
      <c r="C136" s="240">
        <f>SUM(C130:C135)</f>
        <v>5229900</v>
      </c>
      <c r="D136" s="233"/>
    </row>
    <row r="137" spans="1:4">
      <c r="A137" s="23"/>
      <c r="C137" s="239"/>
    </row>
    <row r="138" spans="1:4">
      <c r="A138" s="22" t="s">
        <v>37</v>
      </c>
      <c r="B138" s="22"/>
      <c r="C138" s="239"/>
    </row>
    <row r="139" spans="1:4">
      <c r="A139" s="22"/>
      <c r="B139" s="22"/>
      <c r="C139" s="239"/>
    </row>
    <row r="140" spans="1:4">
      <c r="A140" s="22" t="s">
        <v>79</v>
      </c>
      <c r="B140" s="22"/>
    </row>
    <row r="141" spans="1:4">
      <c r="A141" s="23" t="s">
        <v>2</v>
      </c>
      <c r="B141" s="233">
        <v>64700</v>
      </c>
      <c r="C141" s="233">
        <v>69200</v>
      </c>
    </row>
    <row r="142" spans="1:4" s="23" customFormat="1">
      <c r="A142" s="23" t="s">
        <v>646</v>
      </c>
      <c r="B142" s="233">
        <v>82100</v>
      </c>
      <c r="C142" s="233">
        <v>71400</v>
      </c>
    </row>
    <row r="143" spans="1:4" s="23" customFormat="1">
      <c r="A143" s="23" t="s">
        <v>647</v>
      </c>
      <c r="B143" s="233">
        <v>3400</v>
      </c>
      <c r="C143" s="233">
        <v>3400</v>
      </c>
    </row>
    <row r="144" spans="1:4">
      <c r="A144" s="23" t="s">
        <v>648</v>
      </c>
      <c r="B144" s="233">
        <v>26100</v>
      </c>
      <c r="C144" s="237">
        <v>27300</v>
      </c>
    </row>
    <row r="145" spans="1:3">
      <c r="A145" s="23" t="s">
        <v>3</v>
      </c>
      <c r="B145" s="233">
        <v>11800</v>
      </c>
      <c r="C145" s="237">
        <v>11500</v>
      </c>
    </row>
    <row r="146" spans="1:3">
      <c r="A146" s="23" t="s">
        <v>1</v>
      </c>
      <c r="B146" s="233">
        <v>-89800</v>
      </c>
      <c r="C146" s="233">
        <v>-93000</v>
      </c>
    </row>
    <row r="147" spans="1:3">
      <c r="A147" s="23"/>
      <c r="B147" s="240">
        <f>SUM(B141:B146)</f>
        <v>98300</v>
      </c>
      <c r="C147" s="240">
        <f>SUM(C141:C146)</f>
        <v>89800</v>
      </c>
    </row>
    <row r="148" spans="1:3">
      <c r="A148" s="23"/>
      <c r="C148" s="239"/>
    </row>
    <row r="149" spans="1:3">
      <c r="A149" s="22" t="s">
        <v>80</v>
      </c>
      <c r="B149" s="22"/>
    </row>
    <row r="150" spans="1:3">
      <c r="A150" s="23" t="s">
        <v>2</v>
      </c>
      <c r="B150" s="233">
        <v>326000</v>
      </c>
      <c r="C150" s="233">
        <v>334700</v>
      </c>
    </row>
    <row r="151" spans="1:3" s="23" customFormat="1">
      <c r="A151" s="23" t="s">
        <v>646</v>
      </c>
      <c r="B151" s="233">
        <v>53900</v>
      </c>
      <c r="C151" s="233">
        <v>98400</v>
      </c>
    </row>
    <row r="152" spans="1:3" s="23" customFormat="1">
      <c r="A152" s="23" t="s">
        <v>647</v>
      </c>
      <c r="B152" s="233">
        <v>17800</v>
      </c>
      <c r="C152" s="233">
        <v>18100</v>
      </c>
    </row>
    <row r="153" spans="1:3">
      <c r="A153" s="23" t="s">
        <v>648</v>
      </c>
      <c r="B153" s="233">
        <v>195200</v>
      </c>
      <c r="C153" s="237">
        <v>201700</v>
      </c>
    </row>
    <row r="154" spans="1:3">
      <c r="A154" s="23" t="s">
        <v>3</v>
      </c>
      <c r="B154" s="233">
        <v>19700</v>
      </c>
      <c r="C154" s="237">
        <v>15700</v>
      </c>
    </row>
    <row r="155" spans="1:3">
      <c r="A155" s="23" t="s">
        <v>1</v>
      </c>
      <c r="B155" s="233">
        <v>0</v>
      </c>
      <c r="C155" s="233">
        <v>0</v>
      </c>
    </row>
    <row r="156" spans="1:3">
      <c r="A156" s="23"/>
      <c r="B156" s="240">
        <f>SUM(B150:B155)</f>
        <v>612600</v>
      </c>
      <c r="C156" s="240">
        <f>SUM(C150:C155)</f>
        <v>668600</v>
      </c>
    </row>
    <row r="157" spans="1:3">
      <c r="A157" s="23"/>
      <c r="C157" s="239"/>
    </row>
    <row r="158" spans="1:3">
      <c r="A158" s="22" t="s">
        <v>107</v>
      </c>
      <c r="B158" s="22"/>
    </row>
    <row r="159" spans="1:3">
      <c r="A159" s="23" t="s">
        <v>2</v>
      </c>
      <c r="B159" s="233">
        <v>46300</v>
      </c>
      <c r="C159" s="233">
        <v>41700</v>
      </c>
    </row>
    <row r="160" spans="1:3" s="23" customFormat="1">
      <c r="A160" s="23" t="s">
        <v>646</v>
      </c>
      <c r="B160" s="233">
        <v>113700</v>
      </c>
      <c r="C160" s="233">
        <v>109100</v>
      </c>
    </row>
    <row r="161" spans="1:3" s="23" customFormat="1">
      <c r="A161" s="23" t="s">
        <v>647</v>
      </c>
      <c r="B161" s="233">
        <v>100</v>
      </c>
      <c r="C161" s="233">
        <v>100</v>
      </c>
    </row>
    <row r="162" spans="1:3">
      <c r="A162" s="23" t="s">
        <v>648</v>
      </c>
      <c r="B162" s="233">
        <v>422600</v>
      </c>
      <c r="C162" s="237">
        <v>242900</v>
      </c>
    </row>
    <row r="163" spans="1:3">
      <c r="A163" s="23" t="s">
        <v>3</v>
      </c>
      <c r="B163" s="233">
        <v>78700</v>
      </c>
      <c r="C163" s="237">
        <v>43800</v>
      </c>
    </row>
    <row r="164" spans="1:3">
      <c r="A164" s="23" t="s">
        <v>1</v>
      </c>
      <c r="B164" s="233">
        <v>-544400</v>
      </c>
      <c r="C164" s="233">
        <v>-376700</v>
      </c>
    </row>
    <row r="165" spans="1:3">
      <c r="A165" s="23"/>
      <c r="B165" s="240">
        <f>SUM(B159:B164)</f>
        <v>117000</v>
      </c>
      <c r="C165" s="240">
        <f>SUM(C159:C164)</f>
        <v>60900</v>
      </c>
    </row>
    <row r="166" spans="1:3">
      <c r="A166" s="23"/>
      <c r="C166" s="239"/>
    </row>
    <row r="167" spans="1:3">
      <c r="A167" s="22" t="s">
        <v>81</v>
      </c>
      <c r="B167" s="22"/>
    </row>
    <row r="168" spans="1:3">
      <c r="A168" s="23" t="s">
        <v>2</v>
      </c>
      <c r="B168" s="233">
        <v>44400</v>
      </c>
      <c r="C168" s="233">
        <v>45700</v>
      </c>
    </row>
    <row r="169" spans="1:3" s="23" customFormat="1">
      <c r="A169" s="23" t="s">
        <v>646</v>
      </c>
      <c r="B169" s="233">
        <v>10500</v>
      </c>
      <c r="C169" s="233">
        <v>10800</v>
      </c>
    </row>
    <row r="170" spans="1:3" s="23" customFormat="1">
      <c r="A170" s="23" t="s">
        <v>647</v>
      </c>
      <c r="B170" s="233">
        <v>0</v>
      </c>
      <c r="C170" s="233">
        <v>0</v>
      </c>
    </row>
    <row r="171" spans="1:3">
      <c r="A171" s="23" t="s">
        <v>648</v>
      </c>
      <c r="B171" s="233">
        <v>700</v>
      </c>
      <c r="C171" s="237">
        <v>800</v>
      </c>
    </row>
    <row r="172" spans="1:3">
      <c r="A172" s="23" t="s">
        <v>3</v>
      </c>
      <c r="B172" s="233">
        <v>500</v>
      </c>
      <c r="C172" s="237">
        <v>500</v>
      </c>
    </row>
    <row r="173" spans="1:3">
      <c r="A173" s="23" t="s">
        <v>1</v>
      </c>
      <c r="B173" s="233">
        <v>-15700</v>
      </c>
      <c r="C173" s="233">
        <v>-16300</v>
      </c>
    </row>
    <row r="174" spans="1:3">
      <c r="A174" s="23"/>
      <c r="B174" s="240">
        <f>SUM(B168:B173)</f>
        <v>40400</v>
      </c>
      <c r="C174" s="240">
        <f>SUM(C168:C173)</f>
        <v>41500</v>
      </c>
    </row>
    <row r="175" spans="1:3">
      <c r="A175" s="23"/>
      <c r="C175" s="239"/>
    </row>
    <row r="176" spans="1:3">
      <c r="A176" s="22" t="s">
        <v>82</v>
      </c>
      <c r="B176" s="22"/>
    </row>
    <row r="177" spans="1:3">
      <c r="A177" s="23" t="s">
        <v>2</v>
      </c>
      <c r="B177" s="233">
        <v>3725700</v>
      </c>
      <c r="C177" s="233">
        <v>4275800</v>
      </c>
    </row>
    <row r="178" spans="1:3" s="23" customFormat="1">
      <c r="A178" s="23" t="s">
        <v>646</v>
      </c>
      <c r="B178" s="233">
        <v>29200</v>
      </c>
      <c r="C178" s="233">
        <v>17700</v>
      </c>
    </row>
    <row r="179" spans="1:3" s="23" customFormat="1">
      <c r="A179" s="23" t="s">
        <v>647</v>
      </c>
      <c r="B179" s="233">
        <v>1207600</v>
      </c>
      <c r="C179" s="233">
        <v>1278000</v>
      </c>
    </row>
    <row r="180" spans="1:3">
      <c r="A180" s="23" t="s">
        <v>648</v>
      </c>
      <c r="B180" s="233">
        <v>1473400</v>
      </c>
      <c r="C180" s="237">
        <v>1930600</v>
      </c>
    </row>
    <row r="181" spans="1:3">
      <c r="A181" s="23" t="s">
        <v>3</v>
      </c>
      <c r="B181" s="233">
        <v>594700</v>
      </c>
      <c r="C181" s="237">
        <v>413600</v>
      </c>
    </row>
    <row r="182" spans="1:3">
      <c r="A182" s="23" t="s">
        <v>1</v>
      </c>
      <c r="B182" s="233">
        <v>-2816400</v>
      </c>
      <c r="C182" s="233">
        <v>-3546600</v>
      </c>
    </row>
    <row r="183" spans="1:3">
      <c r="A183" s="23"/>
      <c r="B183" s="240">
        <f>SUM(B177:B182)</f>
        <v>4214200</v>
      </c>
      <c r="C183" s="240">
        <f>SUM(C177:C182)</f>
        <v>4369100</v>
      </c>
    </row>
    <row r="184" spans="1:3">
      <c r="A184" s="23"/>
      <c r="C184" s="239"/>
    </row>
    <row r="187" spans="1:3" ht="27" customHeight="1">
      <c r="A187" s="83"/>
      <c r="B187" s="260"/>
      <c r="C187" s="242"/>
    </row>
  </sheetData>
  <mergeCells count="1">
    <mergeCell ref="A1:C1"/>
  </mergeCells>
  <hyperlinks>
    <hyperlink ref="A10" r:id="rId1" display="mailto:phardwick@chichester.gov.uk" xr:uid="{00000000-0004-0000-0D00-000000000000}"/>
  </hyperlinks>
  <pageMargins left="0.70866141732283472" right="0.70866141732283472" top="0.74803149606299213" bottom="0.74803149606299213" header="0.31496062992125984" footer="0.31496062992125984"/>
  <pageSetup paperSize="9" scale="95" orientation="portrait" r:id="rId2"/>
  <rowBreaks count="3" manualBreakCount="3">
    <brk id="53" max="2" man="1"/>
    <brk id="110" max="2" man="1"/>
    <brk id="127" max="1" man="1"/>
  </rowBreaks>
  <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K208"/>
  <sheetViews>
    <sheetView showGridLines="0" zoomScaleNormal="100" zoomScaleSheetLayoutView="100" workbookViewId="0">
      <selection activeCell="G20" sqref="G20"/>
    </sheetView>
  </sheetViews>
  <sheetFormatPr defaultColWidth="9.140625" defaultRowHeight="12.75"/>
  <cols>
    <col min="1" max="1" width="53.7109375" style="3" customWidth="1"/>
    <col min="2" max="2" width="9.85546875" style="23" customWidth="1"/>
    <col min="3" max="3" width="9.85546875" style="233" customWidth="1"/>
    <col min="4" max="4" width="9.42578125" style="3" bestFit="1" customWidth="1"/>
    <col min="5" max="16384" width="9.140625" style="3"/>
  </cols>
  <sheetData>
    <row r="1" spans="1:11" ht="41.25" customHeight="1">
      <c r="A1" s="382" t="s">
        <v>636</v>
      </c>
      <c r="B1" s="382"/>
      <c r="C1" s="383"/>
      <c r="D1" s="86"/>
    </row>
    <row r="2" spans="1:11" ht="15.75" customHeight="1"/>
    <row r="3" spans="1:11" ht="31.5" customHeight="1">
      <c r="A3" s="384" t="s">
        <v>635</v>
      </c>
      <c r="B3" s="384"/>
      <c r="C3" s="383"/>
    </row>
    <row r="4" spans="1:11" s="23" customFormat="1" ht="8.25" customHeight="1">
      <c r="A4" s="41"/>
      <c r="B4" s="41"/>
      <c r="C4" s="233"/>
    </row>
    <row r="5" spans="1:11" ht="21" customHeight="1">
      <c r="C5" s="234"/>
    </row>
    <row r="6" spans="1:11" ht="68.25" customHeight="1">
      <c r="C6" s="235"/>
      <c r="E6" s="21"/>
      <c r="I6" s="4"/>
      <c r="K6" s="31"/>
    </row>
    <row r="7" spans="1:11" ht="15">
      <c r="A7" s="5"/>
      <c r="B7" s="24"/>
      <c r="E7"/>
      <c r="I7" s="4"/>
      <c r="K7"/>
    </row>
    <row r="8" spans="1:11" ht="15">
      <c r="E8"/>
      <c r="I8" s="13"/>
      <c r="K8"/>
    </row>
    <row r="9" spans="1:11" ht="15">
      <c r="A9" s="17" t="s">
        <v>30</v>
      </c>
      <c r="B9" s="40"/>
      <c r="E9"/>
      <c r="I9" s="13"/>
      <c r="K9"/>
    </row>
    <row r="10" spans="1:11" ht="15">
      <c r="A10" s="17" t="s">
        <v>31</v>
      </c>
      <c r="B10" s="40"/>
      <c r="E10"/>
      <c r="I10" s="14"/>
      <c r="K10"/>
    </row>
    <row r="11" spans="1:11" ht="15">
      <c r="A11" s="15" t="s">
        <v>32</v>
      </c>
      <c r="B11" s="15"/>
      <c r="E11"/>
      <c r="K11"/>
    </row>
    <row r="12" spans="1:11" ht="15">
      <c r="A12" s="6"/>
      <c r="B12" s="6"/>
      <c r="E12"/>
      <c r="K12"/>
    </row>
    <row r="13" spans="1:11" s="23" customFormat="1" ht="15">
      <c r="A13" s="6"/>
      <c r="B13" s="261" t="s">
        <v>645</v>
      </c>
      <c r="C13" s="261" t="s">
        <v>194</v>
      </c>
      <c r="E13"/>
      <c r="K13"/>
    </row>
    <row r="14" spans="1:11" ht="15">
      <c r="B14" s="236" t="s">
        <v>4</v>
      </c>
      <c r="C14" s="236" t="s">
        <v>4</v>
      </c>
      <c r="E14"/>
    </row>
    <row r="15" spans="1:11" ht="15.75">
      <c r="A15" s="1" t="s">
        <v>0</v>
      </c>
      <c r="B15" s="1"/>
      <c r="E15"/>
    </row>
    <row r="16" spans="1:11" ht="15">
      <c r="A16" s="3" t="s">
        <v>2</v>
      </c>
      <c r="B16" s="237">
        <f t="shared" ref="B16:C19" si="0">B29+B66+B105+B163</f>
        <v>5183100</v>
      </c>
      <c r="C16" s="237">
        <f t="shared" si="0"/>
        <v>5286500</v>
      </c>
      <c r="D16" s="237"/>
      <c r="E16"/>
    </row>
    <row r="17" spans="1:5" s="23" customFormat="1" ht="15">
      <c r="A17" s="23" t="s">
        <v>646</v>
      </c>
      <c r="B17" s="237">
        <f t="shared" si="0"/>
        <v>534500</v>
      </c>
      <c r="C17" s="237">
        <f t="shared" si="0"/>
        <v>463400</v>
      </c>
      <c r="D17" s="237"/>
      <c r="E17"/>
    </row>
    <row r="18" spans="1:5" s="23" customFormat="1" ht="15">
      <c r="A18" s="23" t="s">
        <v>647</v>
      </c>
      <c r="B18" s="237">
        <f t="shared" si="0"/>
        <v>63200</v>
      </c>
      <c r="C18" s="237">
        <f t="shared" si="0"/>
        <v>74700</v>
      </c>
      <c r="D18" s="237"/>
      <c r="E18"/>
    </row>
    <row r="19" spans="1:5" ht="15">
      <c r="A19" s="23" t="s">
        <v>648</v>
      </c>
      <c r="B19" s="237">
        <f t="shared" si="0"/>
        <v>1609100</v>
      </c>
      <c r="C19" s="237">
        <f t="shared" si="0"/>
        <v>1162400</v>
      </c>
      <c r="D19" s="237"/>
      <c r="E19" s="367"/>
    </row>
    <row r="20" spans="1:5" s="23" customFormat="1" ht="15">
      <c r="A20" s="23" t="s">
        <v>651</v>
      </c>
      <c r="B20" s="233">
        <f>B130+B167</f>
        <v>47100</v>
      </c>
      <c r="C20" s="233">
        <f>C130+C167</f>
        <v>40000</v>
      </c>
      <c r="D20" s="233"/>
      <c r="E20" s="367"/>
    </row>
    <row r="21" spans="1:5" s="23" customFormat="1" ht="15">
      <c r="A21" s="23" t="s">
        <v>653</v>
      </c>
      <c r="B21" s="233">
        <f>B168</f>
        <v>25183900</v>
      </c>
      <c r="C21" s="233">
        <f>C168</f>
        <v>21858400</v>
      </c>
      <c r="D21" s="233"/>
      <c r="E21" s="367"/>
    </row>
    <row r="22" spans="1:5" ht="15">
      <c r="A22" s="3" t="s">
        <v>3</v>
      </c>
      <c r="B22" s="237">
        <f t="shared" ref="B22:C23" si="1">B33+B70+B110+B169</f>
        <v>396700</v>
      </c>
      <c r="C22" s="237">
        <f t="shared" si="1"/>
        <v>343300</v>
      </c>
      <c r="D22" s="237"/>
      <c r="E22" s="367"/>
    </row>
    <row r="23" spans="1:5" ht="15">
      <c r="A23" s="3" t="s">
        <v>1</v>
      </c>
      <c r="B23" s="237">
        <f t="shared" si="1"/>
        <v>-25992800</v>
      </c>
      <c r="C23" s="237">
        <f t="shared" si="1"/>
        <v>-22787300</v>
      </c>
      <c r="D23" s="237"/>
      <c r="E23" s="367"/>
    </row>
    <row r="24" spans="1:5" ht="15.75" thickBot="1">
      <c r="A24" s="3" t="s">
        <v>5</v>
      </c>
      <c r="B24" s="238">
        <f>SUM(B16:B23)</f>
        <v>7024800</v>
      </c>
      <c r="C24" s="238">
        <f>SUM(C16:C23)</f>
        <v>6441400</v>
      </c>
      <c r="D24" s="237"/>
      <c r="E24" s="367"/>
    </row>
    <row r="25" spans="1:5" ht="13.5" thickTop="1">
      <c r="C25" s="239"/>
    </row>
    <row r="26" spans="1:5" ht="15.75">
      <c r="A26" s="1" t="s">
        <v>6</v>
      </c>
      <c r="B26" s="1"/>
      <c r="C26" s="239"/>
    </row>
    <row r="27" spans="1:5">
      <c r="A27" s="2"/>
      <c r="B27" s="22"/>
    </row>
    <row r="28" spans="1:5" ht="15.75">
      <c r="A28" s="28" t="s">
        <v>26</v>
      </c>
      <c r="B28" s="28"/>
    </row>
    <row r="29" spans="1:5">
      <c r="A29" s="3" t="s">
        <v>2</v>
      </c>
      <c r="B29" s="237">
        <f t="shared" ref="B29:C34" si="2">B39+B48+B57</f>
        <v>814000</v>
      </c>
      <c r="C29" s="237">
        <f t="shared" si="2"/>
        <v>893400</v>
      </c>
      <c r="D29" s="237"/>
    </row>
    <row r="30" spans="1:5" s="23" customFormat="1">
      <c r="A30" s="23" t="s">
        <v>646</v>
      </c>
      <c r="B30" s="237">
        <f t="shared" si="2"/>
        <v>0</v>
      </c>
      <c r="C30" s="237">
        <f t="shared" si="2"/>
        <v>0</v>
      </c>
      <c r="D30" s="237"/>
    </row>
    <row r="31" spans="1:5" s="23" customFormat="1">
      <c r="A31" s="23" t="s">
        <v>647</v>
      </c>
      <c r="B31" s="237">
        <f t="shared" si="2"/>
        <v>3300</v>
      </c>
      <c r="C31" s="237">
        <f t="shared" si="2"/>
        <v>2800</v>
      </c>
      <c r="D31" s="237"/>
    </row>
    <row r="32" spans="1:5">
      <c r="A32" s="23" t="s">
        <v>648</v>
      </c>
      <c r="B32" s="237">
        <f t="shared" si="2"/>
        <v>333900</v>
      </c>
      <c r="C32" s="237">
        <f t="shared" si="2"/>
        <v>361800</v>
      </c>
      <c r="D32" s="237"/>
    </row>
    <row r="33" spans="1:4">
      <c r="A33" s="3" t="s">
        <v>3</v>
      </c>
      <c r="B33" s="237">
        <f t="shared" si="2"/>
        <v>32100</v>
      </c>
      <c r="C33" s="237">
        <f t="shared" si="2"/>
        <v>24500</v>
      </c>
      <c r="D33" s="237"/>
    </row>
    <row r="34" spans="1:4">
      <c r="A34" s="3" t="s">
        <v>1</v>
      </c>
      <c r="B34" s="237">
        <f t="shared" si="2"/>
        <v>-3700</v>
      </c>
      <c r="C34" s="237">
        <f t="shared" si="2"/>
        <v>-3700</v>
      </c>
      <c r="D34" s="237"/>
    </row>
    <row r="35" spans="1:4">
      <c r="B35" s="240">
        <f>SUM(B29:B34)</f>
        <v>1179600</v>
      </c>
      <c r="C35" s="240">
        <f>SUM(C29:C34)</f>
        <v>1278800</v>
      </c>
      <c r="D35" s="233"/>
    </row>
    <row r="36" spans="1:4" s="23" customFormat="1">
      <c r="A36" s="22" t="s">
        <v>37</v>
      </c>
      <c r="B36" s="22"/>
      <c r="C36" s="239"/>
    </row>
    <row r="37" spans="1:4" s="23" customFormat="1">
      <c r="A37" s="22"/>
      <c r="B37" s="22"/>
      <c r="C37" s="239"/>
    </row>
    <row r="38" spans="1:4" s="23" customFormat="1">
      <c r="A38" s="22" t="s">
        <v>55</v>
      </c>
      <c r="B38" s="22"/>
      <c r="C38" s="233"/>
    </row>
    <row r="39" spans="1:4" s="23" customFormat="1">
      <c r="A39" s="23" t="s">
        <v>2</v>
      </c>
      <c r="B39" s="233">
        <v>613300</v>
      </c>
      <c r="C39" s="233">
        <v>692200</v>
      </c>
    </row>
    <row r="40" spans="1:4" s="23" customFormat="1">
      <c r="A40" s="23" t="s">
        <v>646</v>
      </c>
      <c r="B40" s="233">
        <v>0</v>
      </c>
      <c r="C40" s="233">
        <v>0</v>
      </c>
    </row>
    <row r="41" spans="1:4" s="23" customFormat="1">
      <c r="A41" s="23" t="s">
        <v>647</v>
      </c>
      <c r="B41" s="233">
        <v>2200</v>
      </c>
      <c r="C41" s="233">
        <v>2200</v>
      </c>
    </row>
    <row r="42" spans="1:4" s="23" customFormat="1">
      <c r="A42" s="23" t="s">
        <v>648</v>
      </c>
      <c r="B42" s="233">
        <v>73800</v>
      </c>
      <c r="C42" s="237">
        <v>75500</v>
      </c>
    </row>
    <row r="43" spans="1:4" s="23" customFormat="1">
      <c r="A43" s="23" t="s">
        <v>3</v>
      </c>
      <c r="B43" s="233">
        <v>30000</v>
      </c>
      <c r="C43" s="237">
        <v>22800</v>
      </c>
    </row>
    <row r="44" spans="1:4" s="23" customFormat="1">
      <c r="A44" s="23" t="s">
        <v>1</v>
      </c>
      <c r="B44" s="233">
        <v>-1200</v>
      </c>
      <c r="C44" s="233">
        <v>-1200</v>
      </c>
    </row>
    <row r="45" spans="1:4" s="23" customFormat="1">
      <c r="B45" s="240">
        <f>SUM(B39:B44)</f>
        <v>718100</v>
      </c>
      <c r="C45" s="240">
        <f>SUM(C39:C44)</f>
        <v>791500</v>
      </c>
    </row>
    <row r="46" spans="1:4" s="23" customFormat="1">
      <c r="C46" s="239"/>
    </row>
    <row r="47" spans="1:4" s="23" customFormat="1">
      <c r="A47" s="22" t="s">
        <v>56</v>
      </c>
      <c r="B47" s="22"/>
      <c r="C47" s="233"/>
    </row>
    <row r="48" spans="1:4" s="23" customFormat="1">
      <c r="A48" s="23" t="s">
        <v>2</v>
      </c>
      <c r="B48" s="233">
        <v>198700</v>
      </c>
      <c r="C48" s="233">
        <v>199100</v>
      </c>
    </row>
    <row r="49" spans="1:3" s="23" customFormat="1">
      <c r="A49" s="23" t="s">
        <v>646</v>
      </c>
      <c r="B49" s="233">
        <v>0</v>
      </c>
      <c r="C49" s="233">
        <v>0</v>
      </c>
    </row>
    <row r="50" spans="1:3" s="23" customFormat="1">
      <c r="A50" s="23" t="s">
        <v>647</v>
      </c>
      <c r="B50" s="233">
        <v>1100</v>
      </c>
      <c r="C50" s="233">
        <v>600</v>
      </c>
    </row>
    <row r="51" spans="1:3" s="23" customFormat="1">
      <c r="A51" s="23" t="s">
        <v>648</v>
      </c>
      <c r="B51" s="233">
        <v>23000</v>
      </c>
      <c r="C51" s="237">
        <v>20100</v>
      </c>
    </row>
    <row r="52" spans="1:3" s="23" customFormat="1">
      <c r="A52" s="23" t="s">
        <v>3</v>
      </c>
      <c r="B52" s="233">
        <v>2100</v>
      </c>
      <c r="C52" s="237">
        <v>1700</v>
      </c>
    </row>
    <row r="53" spans="1:3" s="23" customFormat="1">
      <c r="A53" s="23" t="s">
        <v>1</v>
      </c>
      <c r="B53" s="233">
        <v>0</v>
      </c>
      <c r="C53" s="233">
        <v>0</v>
      </c>
    </row>
    <row r="54" spans="1:3" s="23" customFormat="1">
      <c r="B54" s="240">
        <f>SUM(B48:B53)</f>
        <v>224900</v>
      </c>
      <c r="C54" s="240">
        <f>SUM(C48:C53)</f>
        <v>221500</v>
      </c>
    </row>
    <row r="55" spans="1:3" s="23" customFormat="1">
      <c r="C55" s="239"/>
    </row>
    <row r="56" spans="1:3" s="23" customFormat="1">
      <c r="A56" s="22" t="s">
        <v>57</v>
      </c>
      <c r="B56" s="233"/>
      <c r="C56" s="233"/>
    </row>
    <row r="57" spans="1:3" s="23" customFormat="1">
      <c r="A57" s="23" t="s">
        <v>2</v>
      </c>
      <c r="B57" s="233">
        <v>2000</v>
      </c>
      <c r="C57" s="233">
        <v>2100</v>
      </c>
    </row>
    <row r="58" spans="1:3" s="23" customFormat="1">
      <c r="A58" s="23" t="s">
        <v>646</v>
      </c>
      <c r="B58" s="233">
        <v>0</v>
      </c>
      <c r="C58" s="233">
        <v>0</v>
      </c>
    </row>
    <row r="59" spans="1:3" s="23" customFormat="1">
      <c r="A59" s="23" t="s">
        <v>647</v>
      </c>
      <c r="B59" s="233">
        <v>0</v>
      </c>
      <c r="C59" s="233">
        <v>0</v>
      </c>
    </row>
    <row r="60" spans="1:3" s="23" customFormat="1">
      <c r="A60" s="23" t="s">
        <v>648</v>
      </c>
      <c r="B60" s="233">
        <v>237100</v>
      </c>
      <c r="C60" s="237">
        <v>266200</v>
      </c>
    </row>
    <row r="61" spans="1:3" s="23" customFormat="1">
      <c r="A61" s="23" t="s">
        <v>3</v>
      </c>
      <c r="B61" s="233">
        <v>0</v>
      </c>
      <c r="C61" s="237">
        <v>0</v>
      </c>
    </row>
    <row r="62" spans="1:3" s="23" customFormat="1">
      <c r="A62" s="23" t="s">
        <v>1</v>
      </c>
      <c r="B62" s="233">
        <v>-2500</v>
      </c>
      <c r="C62" s="233">
        <v>-2500</v>
      </c>
    </row>
    <row r="63" spans="1:3" s="23" customFormat="1">
      <c r="B63" s="240">
        <f>SUM(B57:B62)</f>
        <v>236600</v>
      </c>
      <c r="C63" s="240">
        <f>SUM(C57:C62)</f>
        <v>265800</v>
      </c>
    </row>
    <row r="64" spans="1:3" s="23" customFormat="1">
      <c r="C64" s="239"/>
    </row>
    <row r="65" spans="1:4" ht="15.75">
      <c r="A65" s="28" t="s">
        <v>35</v>
      </c>
      <c r="B65" s="28"/>
    </row>
    <row r="66" spans="1:4">
      <c r="A66" s="3" t="s">
        <v>2</v>
      </c>
      <c r="B66" s="237">
        <f t="shared" ref="B66:C71" si="3">B77+B86+B95</f>
        <v>720200</v>
      </c>
      <c r="C66" s="237">
        <f t="shared" si="3"/>
        <v>715300</v>
      </c>
      <c r="D66" s="237"/>
    </row>
    <row r="67" spans="1:4" s="23" customFormat="1">
      <c r="A67" s="23" t="s">
        <v>646</v>
      </c>
      <c r="B67" s="237">
        <f t="shared" si="3"/>
        <v>0</v>
      </c>
      <c r="C67" s="237">
        <f t="shared" si="3"/>
        <v>0</v>
      </c>
      <c r="D67" s="237"/>
    </row>
    <row r="68" spans="1:4" s="23" customFormat="1">
      <c r="A68" s="23" t="s">
        <v>647</v>
      </c>
      <c r="B68" s="237">
        <f t="shared" si="3"/>
        <v>32700</v>
      </c>
      <c r="C68" s="237">
        <f t="shared" si="3"/>
        <v>42200</v>
      </c>
      <c r="D68" s="237"/>
    </row>
    <row r="69" spans="1:4">
      <c r="A69" s="23" t="s">
        <v>648</v>
      </c>
      <c r="B69" s="237">
        <f t="shared" si="3"/>
        <v>468200</v>
      </c>
      <c r="C69" s="237">
        <f t="shared" si="3"/>
        <v>479500</v>
      </c>
      <c r="D69" s="237"/>
    </row>
    <row r="70" spans="1:4">
      <c r="A70" s="3" t="s">
        <v>3</v>
      </c>
      <c r="B70" s="237">
        <f t="shared" si="3"/>
        <v>18200</v>
      </c>
      <c r="C70" s="237">
        <f t="shared" si="3"/>
        <v>6400</v>
      </c>
      <c r="D70" s="237"/>
    </row>
    <row r="71" spans="1:4">
      <c r="A71" s="3" t="s">
        <v>1</v>
      </c>
      <c r="B71" s="237">
        <f t="shared" si="3"/>
        <v>-46000</v>
      </c>
      <c r="C71" s="237">
        <f t="shared" si="3"/>
        <v>-62200</v>
      </c>
      <c r="D71" s="237"/>
    </row>
    <row r="72" spans="1:4">
      <c r="B72" s="240">
        <f>SUM(B66:B71)</f>
        <v>1193300</v>
      </c>
      <c r="C72" s="240">
        <f>SUM(C66:C71)</f>
        <v>1181200</v>
      </c>
      <c r="D72" s="233"/>
    </row>
    <row r="73" spans="1:4" s="23" customFormat="1">
      <c r="C73" s="239"/>
    </row>
    <row r="74" spans="1:4" s="23" customFormat="1">
      <c r="A74" s="22" t="s">
        <v>37</v>
      </c>
      <c r="B74" s="22"/>
      <c r="C74" s="239"/>
    </row>
    <row r="75" spans="1:4" s="23" customFormat="1">
      <c r="A75" s="22"/>
      <c r="B75" s="22"/>
      <c r="C75" s="239"/>
    </row>
    <row r="76" spans="1:4" s="23" customFormat="1">
      <c r="A76" s="22" t="s">
        <v>59</v>
      </c>
      <c r="B76" s="22"/>
      <c r="C76" s="233"/>
    </row>
    <row r="77" spans="1:4" s="23" customFormat="1">
      <c r="A77" s="23" t="s">
        <v>2</v>
      </c>
      <c r="B77" s="233">
        <v>373400</v>
      </c>
      <c r="C77" s="233">
        <v>380900</v>
      </c>
    </row>
    <row r="78" spans="1:4" s="23" customFormat="1">
      <c r="A78" s="23" t="s">
        <v>646</v>
      </c>
      <c r="B78" s="233">
        <v>0</v>
      </c>
      <c r="C78" s="233">
        <v>0</v>
      </c>
    </row>
    <row r="79" spans="1:4" s="23" customFormat="1">
      <c r="A79" s="23" t="s">
        <v>647</v>
      </c>
      <c r="B79" s="233">
        <v>700</v>
      </c>
      <c r="C79" s="233">
        <v>1100</v>
      </c>
    </row>
    <row r="80" spans="1:4" s="23" customFormat="1">
      <c r="A80" s="23" t="s">
        <v>648</v>
      </c>
      <c r="B80" s="233">
        <v>91800</v>
      </c>
      <c r="C80" s="237">
        <v>96900</v>
      </c>
    </row>
    <row r="81" spans="1:3" s="23" customFormat="1">
      <c r="A81" s="23" t="s">
        <v>3</v>
      </c>
      <c r="B81" s="233">
        <v>3000</v>
      </c>
      <c r="C81" s="237">
        <v>2500</v>
      </c>
    </row>
    <row r="82" spans="1:3" s="23" customFormat="1">
      <c r="A82" s="23" t="s">
        <v>1</v>
      </c>
      <c r="B82" s="233">
        <v>-5700</v>
      </c>
      <c r="C82" s="233">
        <v>-17900</v>
      </c>
    </row>
    <row r="83" spans="1:3" s="23" customFormat="1">
      <c r="B83" s="240">
        <f>SUM(B77:B82)</f>
        <v>463200</v>
      </c>
      <c r="C83" s="240">
        <f>SUM(C77:C82)</f>
        <v>463500</v>
      </c>
    </row>
    <row r="84" spans="1:3" s="23" customFormat="1">
      <c r="C84" s="239"/>
    </row>
    <row r="85" spans="1:3" s="23" customFormat="1">
      <c r="A85" s="22" t="s">
        <v>60</v>
      </c>
      <c r="B85" s="22"/>
      <c r="C85" s="233"/>
    </row>
    <row r="86" spans="1:3" s="23" customFormat="1">
      <c r="A86" s="23" t="s">
        <v>2</v>
      </c>
      <c r="B86" s="233">
        <v>299100</v>
      </c>
      <c r="C86" s="233">
        <v>302100</v>
      </c>
    </row>
    <row r="87" spans="1:3" s="23" customFormat="1">
      <c r="A87" s="23" t="s">
        <v>646</v>
      </c>
      <c r="B87" s="233">
        <v>0</v>
      </c>
      <c r="C87" s="233">
        <v>0</v>
      </c>
    </row>
    <row r="88" spans="1:3" s="23" customFormat="1">
      <c r="A88" s="23" t="s">
        <v>647</v>
      </c>
      <c r="B88" s="233">
        <v>32000</v>
      </c>
      <c r="C88" s="233">
        <v>41100</v>
      </c>
    </row>
    <row r="89" spans="1:3" s="23" customFormat="1">
      <c r="A89" s="23" t="s">
        <v>648</v>
      </c>
      <c r="B89" s="233">
        <v>370500</v>
      </c>
      <c r="C89" s="237">
        <v>359700</v>
      </c>
    </row>
    <row r="90" spans="1:3" s="23" customFormat="1">
      <c r="A90" s="23" t="s">
        <v>3</v>
      </c>
      <c r="B90" s="233">
        <v>14500</v>
      </c>
      <c r="C90" s="237">
        <v>3400</v>
      </c>
    </row>
    <row r="91" spans="1:3" s="23" customFormat="1">
      <c r="A91" s="23" t="s">
        <v>1</v>
      </c>
      <c r="B91" s="233">
        <v>-40300</v>
      </c>
      <c r="C91" s="233">
        <v>-44300</v>
      </c>
    </row>
    <row r="92" spans="1:3" s="23" customFormat="1">
      <c r="B92" s="240">
        <f>SUM(B86:B91)</f>
        <v>675800</v>
      </c>
      <c r="C92" s="240">
        <f>SUM(C86:C91)</f>
        <v>662000</v>
      </c>
    </row>
    <row r="93" spans="1:3" s="23" customFormat="1">
      <c r="C93" s="239"/>
    </row>
    <row r="94" spans="1:3">
      <c r="A94" s="22" t="s">
        <v>61</v>
      </c>
      <c r="B94" s="22"/>
    </row>
    <row r="95" spans="1:3">
      <c r="A95" s="23" t="s">
        <v>2</v>
      </c>
      <c r="B95" s="233">
        <v>47700</v>
      </c>
      <c r="C95" s="233">
        <v>32300</v>
      </c>
    </row>
    <row r="96" spans="1:3" s="23" customFormat="1">
      <c r="A96" s="23" t="s">
        <v>646</v>
      </c>
      <c r="B96" s="233">
        <v>0</v>
      </c>
      <c r="C96" s="233">
        <v>0</v>
      </c>
    </row>
    <row r="97" spans="1:4" s="23" customFormat="1">
      <c r="A97" s="23" t="s">
        <v>647</v>
      </c>
      <c r="B97" s="233">
        <v>0</v>
      </c>
      <c r="C97" s="233">
        <v>0</v>
      </c>
    </row>
    <row r="98" spans="1:4">
      <c r="A98" s="23" t="s">
        <v>648</v>
      </c>
      <c r="B98" s="233">
        <v>5900</v>
      </c>
      <c r="C98" s="237">
        <v>22900</v>
      </c>
    </row>
    <row r="99" spans="1:4">
      <c r="A99" s="23" t="s">
        <v>3</v>
      </c>
      <c r="B99" s="233">
        <v>700</v>
      </c>
      <c r="C99" s="237">
        <v>500</v>
      </c>
    </row>
    <row r="100" spans="1:4">
      <c r="A100" s="23" t="s">
        <v>1</v>
      </c>
      <c r="B100" s="233">
        <v>0</v>
      </c>
      <c r="C100" s="233">
        <v>0</v>
      </c>
    </row>
    <row r="101" spans="1:4">
      <c r="A101" s="23"/>
      <c r="B101" s="240">
        <f>SUM(B95:B100)</f>
        <v>54300</v>
      </c>
      <c r="C101" s="240">
        <f>SUM(C95:C100)</f>
        <v>55700</v>
      </c>
    </row>
    <row r="104" spans="1:4" s="23" customFormat="1" ht="15.75">
      <c r="A104" s="28" t="s">
        <v>27</v>
      </c>
      <c r="B104" s="28"/>
      <c r="C104" s="233"/>
    </row>
    <row r="105" spans="1:4" s="23" customFormat="1">
      <c r="A105" s="23" t="s">
        <v>2</v>
      </c>
      <c r="B105" s="237">
        <f t="shared" ref="B105:C108" si="4">B117+B126+B136+B145+B154</f>
        <v>1734300</v>
      </c>
      <c r="C105" s="237">
        <f t="shared" si="4"/>
        <v>1734300</v>
      </c>
      <c r="D105" s="237"/>
    </row>
    <row r="106" spans="1:4" s="23" customFormat="1">
      <c r="A106" s="23" t="s">
        <v>646</v>
      </c>
      <c r="B106" s="237">
        <f t="shared" si="4"/>
        <v>534500</v>
      </c>
      <c r="C106" s="237">
        <f t="shared" si="4"/>
        <v>463400</v>
      </c>
      <c r="D106" s="237"/>
    </row>
    <row r="107" spans="1:4" s="23" customFormat="1">
      <c r="A107" s="23" t="s">
        <v>647</v>
      </c>
      <c r="B107" s="237">
        <f t="shared" si="4"/>
        <v>14400</v>
      </c>
      <c r="C107" s="237">
        <f t="shared" si="4"/>
        <v>16000</v>
      </c>
      <c r="D107" s="237"/>
    </row>
    <row r="108" spans="1:4" s="23" customFormat="1">
      <c r="A108" s="23" t="s">
        <v>648</v>
      </c>
      <c r="B108" s="237">
        <f t="shared" si="4"/>
        <v>411500</v>
      </c>
      <c r="C108" s="237">
        <f t="shared" si="4"/>
        <v>387100</v>
      </c>
      <c r="D108" s="237"/>
    </row>
    <row r="109" spans="1:4" s="23" customFormat="1">
      <c r="A109" s="23" t="s">
        <v>651</v>
      </c>
      <c r="B109" s="237">
        <f>B130</f>
        <v>33000</v>
      </c>
      <c r="C109" s="237">
        <f>C130</f>
        <v>40000</v>
      </c>
      <c r="D109" s="237"/>
    </row>
    <row r="110" spans="1:4" s="23" customFormat="1">
      <c r="A110" s="23" t="s">
        <v>3</v>
      </c>
      <c r="B110" s="237">
        <f t="shared" ref="B110:C111" si="5">B121+B131+B140+B149+B158</f>
        <v>322900</v>
      </c>
      <c r="C110" s="237">
        <f t="shared" si="5"/>
        <v>293000</v>
      </c>
      <c r="D110" s="237"/>
    </row>
    <row r="111" spans="1:4" s="23" customFormat="1">
      <c r="A111" s="23" t="s">
        <v>1</v>
      </c>
      <c r="B111" s="237">
        <f t="shared" si="5"/>
        <v>-274300</v>
      </c>
      <c r="C111" s="237">
        <f t="shared" si="5"/>
        <v>-283300</v>
      </c>
      <c r="D111" s="237"/>
    </row>
    <row r="112" spans="1:4" s="23" customFormat="1">
      <c r="B112" s="240">
        <f>SUM(B105:B111)</f>
        <v>2776300</v>
      </c>
      <c r="C112" s="240">
        <f>SUM(C105:C111)</f>
        <v>2650500</v>
      </c>
      <c r="D112" s="233"/>
    </row>
    <row r="113" spans="1:3" s="23" customFormat="1">
      <c r="C113" s="239"/>
    </row>
    <row r="114" spans="1:3" s="23" customFormat="1">
      <c r="A114" s="22" t="s">
        <v>37</v>
      </c>
      <c r="B114" s="22"/>
      <c r="C114" s="239"/>
    </row>
    <row r="115" spans="1:3" s="23" customFormat="1">
      <c r="A115" s="22"/>
      <c r="B115" s="22"/>
      <c r="C115" s="239"/>
    </row>
    <row r="116" spans="1:3" s="23" customFormat="1">
      <c r="A116" s="22" t="s">
        <v>62</v>
      </c>
      <c r="B116" s="22"/>
      <c r="C116" s="233"/>
    </row>
    <row r="117" spans="1:3" s="23" customFormat="1">
      <c r="A117" s="23" t="s">
        <v>2</v>
      </c>
      <c r="B117" s="233">
        <v>155200</v>
      </c>
      <c r="C117" s="233">
        <v>141100</v>
      </c>
    </row>
    <row r="118" spans="1:3" s="23" customFormat="1">
      <c r="A118" s="23" t="s">
        <v>646</v>
      </c>
      <c r="B118" s="233">
        <v>200</v>
      </c>
      <c r="C118" s="233">
        <v>200</v>
      </c>
    </row>
    <row r="119" spans="1:3" s="23" customFormat="1">
      <c r="A119" s="23" t="s">
        <v>647</v>
      </c>
      <c r="B119" s="233">
        <v>800</v>
      </c>
      <c r="C119" s="233">
        <v>800</v>
      </c>
    </row>
    <row r="120" spans="1:3" s="23" customFormat="1">
      <c r="A120" s="23" t="s">
        <v>648</v>
      </c>
      <c r="B120" s="233">
        <v>118000</v>
      </c>
      <c r="C120" s="237">
        <v>100800</v>
      </c>
    </row>
    <row r="121" spans="1:3">
      <c r="A121" s="23" t="s">
        <v>3</v>
      </c>
      <c r="B121" s="233">
        <v>3800</v>
      </c>
      <c r="C121" s="237">
        <v>1300</v>
      </c>
    </row>
    <row r="122" spans="1:3">
      <c r="A122" s="23" t="s">
        <v>1</v>
      </c>
      <c r="B122" s="233">
        <v>-8200</v>
      </c>
      <c r="C122" s="233">
        <v>-8400</v>
      </c>
    </row>
    <row r="123" spans="1:3">
      <c r="A123" s="23"/>
      <c r="B123" s="240">
        <f>SUM(B117:B122)</f>
        <v>269800</v>
      </c>
      <c r="C123" s="240">
        <f>SUM(C117:C122)</f>
        <v>235800</v>
      </c>
    </row>
    <row r="125" spans="1:3" s="23" customFormat="1">
      <c r="A125" s="22" t="s">
        <v>78</v>
      </c>
      <c r="B125" s="22"/>
      <c r="C125" s="233"/>
    </row>
    <row r="126" spans="1:3" s="23" customFormat="1">
      <c r="A126" s="233" t="s">
        <v>2</v>
      </c>
      <c r="B126" s="233">
        <v>74800</v>
      </c>
      <c r="C126" s="233">
        <v>76400</v>
      </c>
    </row>
    <row r="127" spans="1:3" s="23" customFormat="1">
      <c r="A127" s="23" t="s">
        <v>646</v>
      </c>
      <c r="B127" s="233">
        <v>0</v>
      </c>
      <c r="C127" s="233">
        <v>0</v>
      </c>
    </row>
    <row r="128" spans="1:3" s="23" customFormat="1">
      <c r="A128" s="23" t="s">
        <v>647</v>
      </c>
      <c r="B128" s="233">
        <v>0</v>
      </c>
      <c r="C128" s="233">
        <v>0</v>
      </c>
    </row>
    <row r="129" spans="1:3" s="23" customFormat="1">
      <c r="A129" s="23" t="s">
        <v>648</v>
      </c>
      <c r="B129" s="233">
        <v>15500</v>
      </c>
      <c r="C129" s="237">
        <v>15300</v>
      </c>
    </row>
    <row r="130" spans="1:3" s="23" customFormat="1">
      <c r="A130" s="23" t="s">
        <v>651</v>
      </c>
      <c r="B130" s="233">
        <v>33000</v>
      </c>
      <c r="C130" s="237">
        <v>40000</v>
      </c>
    </row>
    <row r="131" spans="1:3" s="23" customFormat="1">
      <c r="A131" s="23" t="s">
        <v>3</v>
      </c>
      <c r="B131" s="233">
        <v>900</v>
      </c>
      <c r="C131" s="237">
        <v>900</v>
      </c>
    </row>
    <row r="132" spans="1:3" s="23" customFormat="1">
      <c r="A132" s="23" t="s">
        <v>1</v>
      </c>
      <c r="B132" s="233">
        <v>-235500</v>
      </c>
      <c r="C132" s="233">
        <v>-242500</v>
      </c>
    </row>
    <row r="133" spans="1:3" s="23" customFormat="1">
      <c r="B133" s="240">
        <f>SUM(B126:B132)</f>
        <v>-111300</v>
      </c>
      <c r="C133" s="240">
        <f>SUM(C126:C132)</f>
        <v>-109900</v>
      </c>
    </row>
    <row r="134" spans="1:3" s="23" customFormat="1">
      <c r="C134" s="233"/>
    </row>
    <row r="135" spans="1:3">
      <c r="A135" s="22" t="s">
        <v>28</v>
      </c>
      <c r="B135" s="22"/>
    </row>
    <row r="136" spans="1:3">
      <c r="A136" s="23" t="s">
        <v>2</v>
      </c>
      <c r="B136" s="233">
        <f>843700-700</f>
        <v>843000</v>
      </c>
      <c r="C136" s="233">
        <v>871200</v>
      </c>
    </row>
    <row r="137" spans="1:3" s="23" customFormat="1">
      <c r="A137" s="23" t="s">
        <v>646</v>
      </c>
      <c r="B137" s="233">
        <v>0</v>
      </c>
      <c r="C137" s="233">
        <v>0</v>
      </c>
    </row>
    <row r="138" spans="1:3" s="23" customFormat="1">
      <c r="A138" s="23" t="s">
        <v>647</v>
      </c>
      <c r="B138" s="233">
        <v>2200</v>
      </c>
      <c r="C138" s="233">
        <v>2200</v>
      </c>
    </row>
    <row r="139" spans="1:3">
      <c r="A139" s="23" t="s">
        <v>648</v>
      </c>
      <c r="B139" s="233">
        <v>62700</v>
      </c>
      <c r="C139" s="237">
        <v>66700</v>
      </c>
    </row>
    <row r="140" spans="1:3">
      <c r="A140" s="23" t="s">
        <v>3</v>
      </c>
      <c r="B140" s="233">
        <v>7800</v>
      </c>
      <c r="C140" s="237">
        <v>6600</v>
      </c>
    </row>
    <row r="141" spans="1:3">
      <c r="A141" s="23" t="s">
        <v>1</v>
      </c>
      <c r="B141" s="233">
        <v>0</v>
      </c>
      <c r="C141" s="233">
        <v>-900</v>
      </c>
    </row>
    <row r="142" spans="1:3">
      <c r="A142" s="23"/>
      <c r="B142" s="240">
        <f>SUM(B136:B141)</f>
        <v>915700</v>
      </c>
      <c r="C142" s="240">
        <f>SUM(C136:C141)</f>
        <v>945800</v>
      </c>
    </row>
    <row r="144" spans="1:3">
      <c r="A144" s="22" t="s">
        <v>63</v>
      </c>
      <c r="B144" s="233"/>
    </row>
    <row r="145" spans="1:3">
      <c r="A145" s="23" t="s">
        <v>2</v>
      </c>
      <c r="B145" s="233">
        <v>349700</v>
      </c>
      <c r="C145" s="233">
        <v>330400</v>
      </c>
    </row>
    <row r="146" spans="1:3" s="23" customFormat="1">
      <c r="A146" s="23" t="s">
        <v>646</v>
      </c>
      <c r="B146" s="233">
        <v>534300</v>
      </c>
      <c r="C146" s="233">
        <v>463200</v>
      </c>
    </row>
    <row r="147" spans="1:3" s="23" customFormat="1">
      <c r="A147" s="23" t="s">
        <v>647</v>
      </c>
      <c r="B147" s="233">
        <v>8200</v>
      </c>
      <c r="C147" s="233">
        <v>9200</v>
      </c>
    </row>
    <row r="148" spans="1:3">
      <c r="A148" s="23" t="s">
        <v>648</v>
      </c>
      <c r="B148" s="233">
        <v>160600</v>
      </c>
      <c r="C148" s="237">
        <v>146700</v>
      </c>
    </row>
    <row r="149" spans="1:3">
      <c r="A149" s="23" t="s">
        <v>3</v>
      </c>
      <c r="B149" s="233">
        <v>307600</v>
      </c>
      <c r="C149" s="237">
        <v>282000</v>
      </c>
    </row>
    <row r="150" spans="1:3">
      <c r="A150" s="23" t="s">
        <v>1</v>
      </c>
      <c r="B150" s="233">
        <v>-30600</v>
      </c>
      <c r="C150" s="233">
        <v>-31500</v>
      </c>
    </row>
    <row r="151" spans="1:3">
      <c r="A151" s="23"/>
      <c r="B151" s="240">
        <f>SUM(B145:B150)</f>
        <v>1329800</v>
      </c>
      <c r="C151" s="240">
        <f>SUM(C145:C150)</f>
        <v>1200000</v>
      </c>
    </row>
    <row r="153" spans="1:3">
      <c r="A153" s="22" t="s">
        <v>64</v>
      </c>
      <c r="B153" s="22"/>
    </row>
    <row r="154" spans="1:3">
      <c r="A154" s="23" t="s">
        <v>2</v>
      </c>
      <c r="B154" s="233">
        <v>311600</v>
      </c>
      <c r="C154" s="233">
        <v>315200</v>
      </c>
    </row>
    <row r="155" spans="1:3" s="23" customFormat="1">
      <c r="A155" s="23" t="s">
        <v>646</v>
      </c>
      <c r="B155" s="233">
        <v>0</v>
      </c>
      <c r="C155" s="233">
        <v>0</v>
      </c>
    </row>
    <row r="156" spans="1:3" s="23" customFormat="1">
      <c r="A156" s="23" t="s">
        <v>647</v>
      </c>
      <c r="B156" s="233">
        <v>3200</v>
      </c>
      <c r="C156" s="233">
        <v>3800</v>
      </c>
    </row>
    <row r="157" spans="1:3">
      <c r="A157" s="23" t="s">
        <v>648</v>
      </c>
      <c r="B157" s="233">
        <v>54700</v>
      </c>
      <c r="C157" s="237">
        <v>57600</v>
      </c>
    </row>
    <row r="158" spans="1:3">
      <c r="A158" s="23" t="s">
        <v>3</v>
      </c>
      <c r="B158" s="233">
        <v>2800</v>
      </c>
      <c r="C158" s="237">
        <v>2200</v>
      </c>
    </row>
    <row r="159" spans="1:3">
      <c r="A159" s="23" t="s">
        <v>1</v>
      </c>
      <c r="B159" s="233">
        <v>0</v>
      </c>
      <c r="C159" s="233">
        <v>0</v>
      </c>
    </row>
    <row r="160" spans="1:3">
      <c r="A160" s="23"/>
      <c r="B160" s="240">
        <f>SUM(B154:B159)</f>
        <v>372300</v>
      </c>
      <c r="C160" s="240">
        <f>SUM(C154:C159)</f>
        <v>378800</v>
      </c>
    </row>
    <row r="162" spans="1:4" s="23" customFormat="1" ht="15.75">
      <c r="A162" s="30" t="s">
        <v>36</v>
      </c>
      <c r="B162" s="30"/>
      <c r="C162" s="233"/>
    </row>
    <row r="163" spans="1:4" s="23" customFormat="1">
      <c r="A163" s="3" t="s">
        <v>2</v>
      </c>
      <c r="B163" s="237">
        <f t="shared" ref="B163:C166" si="6">B176+B185+B195</f>
        <v>1914600</v>
      </c>
      <c r="C163" s="237">
        <f t="shared" si="6"/>
        <v>1943500</v>
      </c>
      <c r="D163" s="237"/>
    </row>
    <row r="164" spans="1:4" s="23" customFormat="1">
      <c r="A164" s="23" t="s">
        <v>646</v>
      </c>
      <c r="B164" s="237">
        <f t="shared" si="6"/>
        <v>0</v>
      </c>
      <c r="C164" s="237">
        <f t="shared" si="6"/>
        <v>0</v>
      </c>
      <c r="D164" s="237"/>
    </row>
    <row r="165" spans="1:4" s="23" customFormat="1">
      <c r="A165" s="23" t="s">
        <v>647</v>
      </c>
      <c r="B165" s="237">
        <f t="shared" si="6"/>
        <v>12800</v>
      </c>
      <c r="C165" s="237">
        <f t="shared" si="6"/>
        <v>13700</v>
      </c>
      <c r="D165" s="237"/>
    </row>
    <row r="166" spans="1:4" s="23" customFormat="1">
      <c r="A166" s="23" t="s">
        <v>648</v>
      </c>
      <c r="B166" s="237">
        <f t="shared" si="6"/>
        <v>395500</v>
      </c>
      <c r="C166" s="237">
        <f t="shared" si="6"/>
        <v>-66000</v>
      </c>
      <c r="D166" s="237"/>
    </row>
    <row r="167" spans="1:4" s="23" customFormat="1">
      <c r="A167" s="23" t="s">
        <v>651</v>
      </c>
      <c r="B167" s="237">
        <f>B199</f>
        <v>14100</v>
      </c>
      <c r="C167" s="237">
        <f>C199</f>
        <v>0</v>
      </c>
      <c r="D167" s="237"/>
    </row>
    <row r="168" spans="1:4" s="23" customFormat="1">
      <c r="A168" s="23" t="s">
        <v>653</v>
      </c>
      <c r="B168" s="237">
        <f>B189</f>
        <v>25183900</v>
      </c>
      <c r="C168" s="237">
        <f>C189</f>
        <v>21858400</v>
      </c>
      <c r="D168" s="237"/>
    </row>
    <row r="169" spans="1:4" s="23" customFormat="1">
      <c r="A169" s="3" t="s">
        <v>3</v>
      </c>
      <c r="B169" s="237">
        <f t="shared" ref="B169:C170" si="7">B180+B190+B200</f>
        <v>23500</v>
      </c>
      <c r="C169" s="237">
        <f t="shared" si="7"/>
        <v>19400</v>
      </c>
      <c r="D169" s="237"/>
    </row>
    <row r="170" spans="1:4" s="23" customFormat="1">
      <c r="A170" s="3" t="s">
        <v>1</v>
      </c>
      <c r="B170" s="237">
        <f t="shared" si="7"/>
        <v>-25668800</v>
      </c>
      <c r="C170" s="237">
        <f t="shared" si="7"/>
        <v>-22438100</v>
      </c>
      <c r="D170" s="237"/>
    </row>
    <row r="171" spans="1:4" s="23" customFormat="1">
      <c r="A171" s="3"/>
      <c r="B171" s="240">
        <f>SUM(B163:B170)</f>
        <v>1875600</v>
      </c>
      <c r="C171" s="240">
        <f>SUM(C163:C170)</f>
        <v>1330900</v>
      </c>
      <c r="D171" s="233"/>
    </row>
    <row r="172" spans="1:4" s="23" customFormat="1">
      <c r="C172" s="239"/>
    </row>
    <row r="173" spans="1:4" s="23" customFormat="1">
      <c r="A173" s="22" t="s">
        <v>37</v>
      </c>
      <c r="B173" s="22"/>
      <c r="C173" s="239"/>
    </row>
    <row r="174" spans="1:4" s="23" customFormat="1">
      <c r="A174" s="22"/>
      <c r="B174" s="22"/>
      <c r="C174" s="239"/>
    </row>
    <row r="175" spans="1:4" s="23" customFormat="1">
      <c r="A175" s="22" t="s">
        <v>75</v>
      </c>
      <c r="B175" s="22"/>
      <c r="C175" s="233"/>
    </row>
    <row r="176" spans="1:4" s="23" customFormat="1">
      <c r="A176" s="23" t="s">
        <v>2</v>
      </c>
      <c r="B176" s="233">
        <v>957900</v>
      </c>
      <c r="C176" s="233">
        <v>938500</v>
      </c>
    </row>
    <row r="177" spans="1:3" s="23" customFormat="1">
      <c r="A177" s="23" t="s">
        <v>646</v>
      </c>
      <c r="B177" s="233">
        <v>0</v>
      </c>
      <c r="C177" s="233">
        <v>0</v>
      </c>
    </row>
    <row r="178" spans="1:3" s="23" customFormat="1">
      <c r="A178" s="23" t="s">
        <v>647</v>
      </c>
      <c r="B178" s="233">
        <v>10600</v>
      </c>
      <c r="C178" s="233">
        <v>11800</v>
      </c>
    </row>
    <row r="179" spans="1:3" s="23" customFormat="1">
      <c r="A179" s="23" t="s">
        <v>648</v>
      </c>
      <c r="B179" s="233">
        <v>221700</v>
      </c>
      <c r="C179" s="237">
        <v>195600</v>
      </c>
    </row>
    <row r="180" spans="1:3" s="23" customFormat="1">
      <c r="A180" s="23" t="s">
        <v>3</v>
      </c>
      <c r="B180" s="233">
        <v>11500</v>
      </c>
      <c r="C180" s="237">
        <v>9300</v>
      </c>
    </row>
    <row r="181" spans="1:3" s="23" customFormat="1">
      <c r="A181" s="23" t="s">
        <v>1</v>
      </c>
      <c r="B181" s="233">
        <v>-555900</v>
      </c>
      <c r="C181" s="233">
        <v>-549000</v>
      </c>
    </row>
    <row r="182" spans="1:3" s="23" customFormat="1">
      <c r="B182" s="240">
        <f>SUM(B176:B181)</f>
        <v>645800</v>
      </c>
      <c r="C182" s="240">
        <f>SUM(C176:C181)</f>
        <v>606200</v>
      </c>
    </row>
    <row r="183" spans="1:3" s="23" customFormat="1">
      <c r="C183" s="239"/>
    </row>
    <row r="184" spans="1:3" s="23" customFormat="1">
      <c r="A184" s="22" t="s">
        <v>76</v>
      </c>
      <c r="B184" s="22"/>
      <c r="C184" s="233"/>
    </row>
    <row r="185" spans="1:3" s="23" customFormat="1">
      <c r="A185" s="23" t="s">
        <v>2</v>
      </c>
      <c r="B185" s="233">
        <v>334800</v>
      </c>
      <c r="C185" s="233">
        <v>348600</v>
      </c>
    </row>
    <row r="186" spans="1:3" s="23" customFormat="1">
      <c r="A186" s="23" t="s">
        <v>646</v>
      </c>
      <c r="B186" s="233">
        <v>0</v>
      </c>
      <c r="C186" s="233">
        <v>0</v>
      </c>
    </row>
    <row r="187" spans="1:3" s="23" customFormat="1">
      <c r="A187" s="23" t="s">
        <v>647</v>
      </c>
      <c r="B187" s="233">
        <v>1800</v>
      </c>
      <c r="C187" s="233">
        <v>1400</v>
      </c>
    </row>
    <row r="188" spans="1:3" s="23" customFormat="1">
      <c r="A188" s="23" t="s">
        <v>648</v>
      </c>
      <c r="B188" s="233">
        <v>74300</v>
      </c>
      <c r="C188" s="237">
        <v>-347800</v>
      </c>
    </row>
    <row r="189" spans="1:3" s="23" customFormat="1">
      <c r="A189" s="23" t="s">
        <v>653</v>
      </c>
      <c r="B189" s="233">
        <v>25183900</v>
      </c>
      <c r="C189" s="237">
        <v>21858400</v>
      </c>
    </row>
    <row r="190" spans="1:3" s="23" customFormat="1">
      <c r="A190" s="23" t="s">
        <v>3</v>
      </c>
      <c r="B190" s="233">
        <v>3600</v>
      </c>
      <c r="C190" s="237">
        <v>2900</v>
      </c>
    </row>
    <row r="191" spans="1:3" s="23" customFormat="1">
      <c r="A191" s="23" t="s">
        <v>1</v>
      </c>
      <c r="B191" s="233">
        <v>-25105400</v>
      </c>
      <c r="C191" s="233">
        <v>-21881400</v>
      </c>
    </row>
    <row r="192" spans="1:3" s="23" customFormat="1">
      <c r="B192" s="240">
        <f>SUM(B185:B191)</f>
        <v>493000</v>
      </c>
      <c r="C192" s="240">
        <f>SUM(C185:C191)</f>
        <v>-17900</v>
      </c>
    </row>
    <row r="193" spans="1:3" s="23" customFormat="1">
      <c r="C193" s="239"/>
    </row>
    <row r="194" spans="1:3" s="23" customFormat="1">
      <c r="A194" s="22" t="s">
        <v>77</v>
      </c>
      <c r="B194" s="22"/>
      <c r="C194" s="233"/>
    </row>
    <row r="195" spans="1:3" s="23" customFormat="1">
      <c r="A195" s="23" t="s">
        <v>2</v>
      </c>
      <c r="B195" s="233">
        <v>621900</v>
      </c>
      <c r="C195" s="233">
        <v>656400</v>
      </c>
    </row>
    <row r="196" spans="1:3" s="23" customFormat="1">
      <c r="A196" s="23" t="s">
        <v>646</v>
      </c>
      <c r="B196" s="233">
        <v>0</v>
      </c>
      <c r="C196" s="233">
        <v>0</v>
      </c>
    </row>
    <row r="197" spans="1:3" s="23" customFormat="1">
      <c r="A197" s="23" t="s">
        <v>647</v>
      </c>
      <c r="B197" s="233">
        <v>400</v>
      </c>
      <c r="C197" s="233">
        <v>500</v>
      </c>
    </row>
    <row r="198" spans="1:3" s="23" customFormat="1">
      <c r="A198" s="23" t="s">
        <v>648</v>
      </c>
      <c r="B198" s="233">
        <v>99500</v>
      </c>
      <c r="C198" s="237">
        <v>86200</v>
      </c>
    </row>
    <row r="199" spans="1:3" s="23" customFormat="1">
      <c r="A199" s="23" t="s">
        <v>651</v>
      </c>
      <c r="B199" s="233">
        <v>14100</v>
      </c>
      <c r="C199" s="237">
        <v>0</v>
      </c>
    </row>
    <row r="200" spans="1:3" s="23" customFormat="1">
      <c r="A200" s="23" t="s">
        <v>3</v>
      </c>
      <c r="B200" s="233">
        <v>8400</v>
      </c>
      <c r="C200" s="237">
        <v>7200</v>
      </c>
    </row>
    <row r="201" spans="1:3" s="23" customFormat="1">
      <c r="A201" s="23" t="s">
        <v>1</v>
      </c>
      <c r="B201" s="233">
        <v>-7500</v>
      </c>
      <c r="C201" s="233">
        <v>-7700</v>
      </c>
    </row>
    <row r="202" spans="1:3" s="23" customFormat="1">
      <c r="B202" s="240">
        <f>SUM(B195:B201)</f>
        <v>736800</v>
      </c>
      <c r="C202" s="240">
        <f>SUM(C195:C201)</f>
        <v>742600</v>
      </c>
    </row>
    <row r="203" spans="1:3" s="23" customFormat="1">
      <c r="C203" s="239"/>
    </row>
    <row r="204" spans="1:3">
      <c r="A204" s="23"/>
      <c r="C204" s="239"/>
    </row>
    <row r="208" spans="1:3" ht="28.5" customHeight="1">
      <c r="A208" s="83"/>
      <c r="B208" s="260"/>
      <c r="C208" s="242"/>
    </row>
  </sheetData>
  <mergeCells count="2">
    <mergeCell ref="A3:C3"/>
    <mergeCell ref="A1:C1"/>
  </mergeCells>
  <hyperlinks>
    <hyperlink ref="A11" r:id="rId1" display="mailto:phardwick@chichester.gov.uk" xr:uid="{00000000-0004-0000-0E00-000000000000}"/>
  </hyperlinks>
  <pageMargins left="0.70866141732283472" right="0.70866141732283472" top="0.74803149606299213" bottom="0.74803149606299213" header="0.31496062992125984" footer="0.31496062992125984"/>
  <pageSetup paperSize="9" scale="95" orientation="portrait" r:id="rId2"/>
  <rowBreaks count="2" manualBreakCount="2">
    <brk id="46" max="2" man="1"/>
    <brk id="102" max="2" man="1"/>
  </rowBreaks>
  <ignoredErrors>
    <ignoredError sqref="C19 C16" evalError="1"/>
  </ignoredErrors>
  <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22:J35"/>
  <sheetViews>
    <sheetView showGridLines="0" zoomScaleNormal="100" workbookViewId="0"/>
  </sheetViews>
  <sheetFormatPr defaultRowHeight="15"/>
  <sheetData>
    <row r="22" spans="1:10" ht="45">
      <c r="B22" s="88" t="s">
        <v>189</v>
      </c>
      <c r="C22" s="88"/>
      <c r="D22" s="88"/>
      <c r="E22" s="88"/>
      <c r="F22" s="88"/>
      <c r="G22" s="88"/>
      <c r="H22" s="88"/>
      <c r="I22" s="88"/>
      <c r="J22" s="88"/>
    </row>
    <row r="23" spans="1:10" ht="45">
      <c r="C23" s="88" t="s">
        <v>190</v>
      </c>
      <c r="I23" s="88"/>
    </row>
    <row r="24" spans="1:10" ht="45">
      <c r="D24" s="88" t="s">
        <v>201</v>
      </c>
    </row>
    <row r="25" spans="1:10" ht="35.25">
      <c r="A25" s="10"/>
    </row>
    <row r="26" spans="1:10" ht="35.25">
      <c r="A26" s="10"/>
    </row>
    <row r="27" spans="1:10" ht="35.25">
      <c r="A27" s="10"/>
    </row>
    <row r="28" spans="1:10" ht="35.25">
      <c r="A28" s="10"/>
    </row>
    <row r="33" spans="1:1" ht="35.25">
      <c r="A33" s="12"/>
    </row>
    <row r="34" spans="1:1" ht="20.25">
      <c r="A34" s="11"/>
    </row>
    <row r="35" spans="1:1" ht="20.25">
      <c r="A35" s="11"/>
    </row>
  </sheetData>
  <pageMargins left="0.70866141732283472" right="0.70866141732283472" top="0.74803149606299213" bottom="0.74803149606299213" header="0.31496062992125984" footer="0.31496062992125984"/>
  <pageSetup paperSize="9" scale="95"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I181"/>
  <sheetViews>
    <sheetView showGridLines="0" view="pageBreakPreview" zoomScaleNormal="100" zoomScaleSheetLayoutView="100" workbookViewId="0"/>
  </sheetViews>
  <sheetFormatPr defaultColWidth="9.140625" defaultRowHeight="12.75"/>
  <cols>
    <col min="1" max="1" width="1.140625" style="268" customWidth="1"/>
    <col min="2" max="2" width="98.42578125" style="268" bestFit="1" customWidth="1"/>
    <col min="3" max="4" width="9.85546875" style="268" bestFit="1" customWidth="1"/>
    <col min="5" max="5" width="8.85546875" style="268" bestFit="1" customWidth="1"/>
    <col min="6" max="6" width="9.85546875" style="268" bestFit="1" customWidth="1"/>
    <col min="7" max="8" width="8.85546875" style="268" bestFit="1" customWidth="1"/>
    <col min="9" max="9" width="10.140625" style="268" bestFit="1" customWidth="1"/>
    <col min="10" max="16384" width="9.140625" style="268"/>
  </cols>
  <sheetData>
    <row r="1" spans="2:9">
      <c r="B1" s="267" t="s">
        <v>498</v>
      </c>
      <c r="F1" s="269"/>
      <c r="G1" s="269"/>
      <c r="H1" s="269"/>
      <c r="I1" s="270"/>
    </row>
    <row r="2" spans="2:9" ht="13.5" thickBot="1">
      <c r="B2" s="271"/>
      <c r="C2" s="272"/>
      <c r="D2" s="272"/>
      <c r="E2" s="272"/>
    </row>
    <row r="3" spans="2:9" ht="26.25" thickBot="1">
      <c r="B3" s="273" t="s">
        <v>499</v>
      </c>
      <c r="C3" s="274" t="s">
        <v>292</v>
      </c>
      <c r="D3" s="274" t="s">
        <v>293</v>
      </c>
      <c r="E3" s="275" t="s">
        <v>294</v>
      </c>
      <c r="F3" s="275" t="s">
        <v>500</v>
      </c>
      <c r="G3" s="275" t="s">
        <v>501</v>
      </c>
      <c r="H3" s="275" t="s">
        <v>502</v>
      </c>
      <c r="I3" s="275" t="s">
        <v>503</v>
      </c>
    </row>
    <row r="4" spans="2:9">
      <c r="B4" s="276" t="s">
        <v>504</v>
      </c>
      <c r="C4" s="277"/>
      <c r="D4" s="277"/>
      <c r="E4" s="277"/>
      <c r="F4" s="277"/>
      <c r="G4" s="278"/>
      <c r="H4" s="278"/>
      <c r="I4" s="279"/>
    </row>
    <row r="5" spans="2:9">
      <c r="B5" s="280" t="s">
        <v>505</v>
      </c>
      <c r="C5" s="249">
        <v>0</v>
      </c>
      <c r="D5" s="249">
        <v>2217400</v>
      </c>
      <c r="E5" s="249">
        <v>0</v>
      </c>
      <c r="F5" s="249">
        <v>0</v>
      </c>
      <c r="G5" s="249">
        <v>0</v>
      </c>
      <c r="H5" s="249">
        <v>0</v>
      </c>
      <c r="I5" s="281">
        <f>SUM(C5:H5)</f>
        <v>2217400</v>
      </c>
    </row>
    <row r="6" spans="2:9">
      <c r="B6" s="276" t="s">
        <v>506</v>
      </c>
      <c r="C6" s="282"/>
      <c r="D6" s="282"/>
      <c r="E6" s="282"/>
      <c r="F6" s="282"/>
      <c r="G6" s="283"/>
      <c r="H6" s="283"/>
      <c r="I6" s="279"/>
    </row>
    <row r="7" spans="2:9">
      <c r="B7" s="280" t="s">
        <v>507</v>
      </c>
      <c r="C7" s="249">
        <v>3929700</v>
      </c>
      <c r="D7" s="249">
        <v>479900</v>
      </c>
      <c r="E7" s="249">
        <v>242300</v>
      </c>
      <c r="F7" s="249">
        <v>229200</v>
      </c>
      <c r="G7" s="249">
        <v>0</v>
      </c>
      <c r="H7" s="249">
        <v>0</v>
      </c>
      <c r="I7" s="281">
        <f t="shared" ref="I7:I21" si="0">SUM(C7:H7)</f>
        <v>4881100</v>
      </c>
    </row>
    <row r="8" spans="2:9">
      <c r="B8" s="280" t="s">
        <v>508</v>
      </c>
      <c r="C8" s="249">
        <f>2228200-300000</f>
        <v>1928200</v>
      </c>
      <c r="D8" s="249">
        <f>5111100+300000</f>
        <v>5411100</v>
      </c>
      <c r="E8" s="249">
        <v>1324500</v>
      </c>
      <c r="F8" s="249">
        <v>1463200</v>
      </c>
      <c r="G8" s="249">
        <v>1069500</v>
      </c>
      <c r="H8" s="249">
        <v>2551000</v>
      </c>
      <c r="I8" s="281">
        <f t="shared" si="0"/>
        <v>13747500</v>
      </c>
    </row>
    <row r="9" spans="2:9">
      <c r="B9" s="280" t="s">
        <v>509</v>
      </c>
      <c r="C9" s="249">
        <v>600200</v>
      </c>
      <c r="D9" s="249">
        <v>310000</v>
      </c>
      <c r="E9" s="249">
        <v>0</v>
      </c>
      <c r="F9" s="249">
        <v>0</v>
      </c>
      <c r="G9" s="249">
        <v>0</v>
      </c>
      <c r="H9" s="249">
        <v>0</v>
      </c>
      <c r="I9" s="281">
        <f t="shared" si="0"/>
        <v>910200</v>
      </c>
    </row>
    <row r="10" spans="2:9">
      <c r="B10" s="280" t="s">
        <v>170</v>
      </c>
      <c r="C10" s="249">
        <v>2827900</v>
      </c>
      <c r="D10" s="249">
        <v>3161400</v>
      </c>
      <c r="E10" s="249">
        <v>0</v>
      </c>
      <c r="F10" s="249">
        <v>0</v>
      </c>
      <c r="G10" s="249">
        <v>0</v>
      </c>
      <c r="H10" s="249">
        <v>0</v>
      </c>
      <c r="I10" s="281">
        <f t="shared" si="0"/>
        <v>5989300</v>
      </c>
    </row>
    <row r="11" spans="2:9">
      <c r="B11" s="280" t="s">
        <v>622</v>
      </c>
      <c r="C11" s="249">
        <v>488200</v>
      </c>
      <c r="D11" s="249">
        <v>0</v>
      </c>
      <c r="E11" s="249">
        <v>0</v>
      </c>
      <c r="F11" s="249">
        <v>0</v>
      </c>
      <c r="G11" s="249">
        <v>0</v>
      </c>
      <c r="H11" s="249">
        <v>0</v>
      </c>
      <c r="I11" s="281">
        <f t="shared" si="0"/>
        <v>488200</v>
      </c>
    </row>
    <row r="12" spans="2:9">
      <c r="B12" s="280" t="s">
        <v>510</v>
      </c>
      <c r="C12" s="249">
        <v>0</v>
      </c>
      <c r="D12" s="249">
        <v>0</v>
      </c>
      <c r="E12" s="249">
        <v>0</v>
      </c>
      <c r="F12" s="249">
        <v>0</v>
      </c>
      <c r="G12" s="249">
        <v>0</v>
      </c>
      <c r="H12" s="249">
        <v>0</v>
      </c>
      <c r="I12" s="281">
        <f t="shared" si="0"/>
        <v>0</v>
      </c>
    </row>
    <row r="13" spans="2:9">
      <c r="B13" s="280" t="s">
        <v>511</v>
      </c>
      <c r="C13" s="249">
        <v>123500</v>
      </c>
      <c r="D13" s="249">
        <v>0</v>
      </c>
      <c r="E13" s="249">
        <v>0</v>
      </c>
      <c r="F13" s="249">
        <v>0</v>
      </c>
      <c r="G13" s="249">
        <v>0</v>
      </c>
      <c r="H13" s="249">
        <v>0</v>
      </c>
      <c r="I13" s="281">
        <f t="shared" si="0"/>
        <v>123500</v>
      </c>
    </row>
    <row r="14" spans="2:9">
      <c r="B14" s="280" t="s">
        <v>512</v>
      </c>
      <c r="C14" s="249">
        <v>122100</v>
      </c>
      <c r="D14" s="249">
        <v>20100</v>
      </c>
      <c r="E14" s="249">
        <v>0</v>
      </c>
      <c r="F14" s="249">
        <v>0</v>
      </c>
      <c r="G14" s="249">
        <v>0</v>
      </c>
      <c r="H14" s="249">
        <v>0</v>
      </c>
      <c r="I14" s="281">
        <f t="shared" si="0"/>
        <v>142200</v>
      </c>
    </row>
    <row r="15" spans="2:9">
      <c r="B15" s="280" t="s">
        <v>513</v>
      </c>
      <c r="C15" s="249">
        <v>0</v>
      </c>
      <c r="D15" s="249">
        <v>0</v>
      </c>
      <c r="E15" s="249">
        <v>0</v>
      </c>
      <c r="F15" s="249">
        <v>0</v>
      </c>
      <c r="G15" s="249">
        <v>0</v>
      </c>
      <c r="H15" s="249">
        <v>0</v>
      </c>
      <c r="I15" s="281">
        <f t="shared" si="0"/>
        <v>0</v>
      </c>
    </row>
    <row r="16" spans="2:9">
      <c r="B16" s="280" t="s">
        <v>514</v>
      </c>
      <c r="C16" s="249">
        <v>3457600</v>
      </c>
      <c r="D16" s="249">
        <v>4482500</v>
      </c>
      <c r="E16" s="249">
        <v>5096700</v>
      </c>
      <c r="F16" s="249">
        <v>12732500</v>
      </c>
      <c r="G16" s="249">
        <v>2245300</v>
      </c>
      <c r="H16" s="249">
        <v>5000000</v>
      </c>
      <c r="I16" s="281">
        <f t="shared" si="0"/>
        <v>33014600</v>
      </c>
    </row>
    <row r="17" spans="2:9">
      <c r="B17" s="284" t="s">
        <v>515</v>
      </c>
      <c r="C17" s="249">
        <v>0</v>
      </c>
      <c r="D17" s="249">
        <v>0</v>
      </c>
      <c r="E17" s="249">
        <v>0</v>
      </c>
      <c r="F17" s="249">
        <v>0</v>
      </c>
      <c r="G17" s="249">
        <v>0</v>
      </c>
      <c r="H17" s="249">
        <v>0</v>
      </c>
      <c r="I17" s="281">
        <f t="shared" si="0"/>
        <v>0</v>
      </c>
    </row>
    <row r="18" spans="2:9">
      <c r="B18" s="284" t="s">
        <v>516</v>
      </c>
      <c r="C18" s="249">
        <v>561200</v>
      </c>
      <c r="D18" s="249">
        <v>275000</v>
      </c>
      <c r="E18" s="249">
        <v>0</v>
      </c>
      <c r="F18" s="249">
        <v>0</v>
      </c>
      <c r="G18" s="249">
        <v>0</v>
      </c>
      <c r="H18" s="249">
        <v>0</v>
      </c>
      <c r="I18" s="281">
        <f t="shared" si="0"/>
        <v>836200</v>
      </c>
    </row>
    <row r="19" spans="2:9">
      <c r="B19" s="284" t="s">
        <v>517</v>
      </c>
      <c r="C19" s="249">
        <v>0</v>
      </c>
      <c r="D19" s="249">
        <v>0</v>
      </c>
      <c r="E19" s="249">
        <v>0</v>
      </c>
      <c r="F19" s="249">
        <v>0</v>
      </c>
      <c r="G19" s="249">
        <v>0</v>
      </c>
      <c r="H19" s="249">
        <v>0</v>
      </c>
      <c r="I19" s="281">
        <f t="shared" si="0"/>
        <v>0</v>
      </c>
    </row>
    <row r="20" spans="2:9">
      <c r="B20" s="280" t="s">
        <v>518</v>
      </c>
      <c r="C20" s="249">
        <v>109400</v>
      </c>
      <c r="D20" s="249">
        <v>62200</v>
      </c>
      <c r="E20" s="249">
        <v>0</v>
      </c>
      <c r="F20" s="249">
        <v>0</v>
      </c>
      <c r="G20" s="249">
        <v>0</v>
      </c>
      <c r="H20" s="249">
        <v>0</v>
      </c>
      <c r="I20" s="281">
        <f t="shared" si="0"/>
        <v>171600</v>
      </c>
    </row>
    <row r="21" spans="2:9">
      <c r="B21" s="280" t="s">
        <v>519</v>
      </c>
      <c r="C21" s="249">
        <v>49000</v>
      </c>
      <c r="D21" s="249">
        <v>0</v>
      </c>
      <c r="E21" s="249">
        <v>0</v>
      </c>
      <c r="F21" s="249">
        <v>0</v>
      </c>
      <c r="G21" s="249">
        <v>0</v>
      </c>
      <c r="H21" s="249">
        <v>0</v>
      </c>
      <c r="I21" s="281">
        <f t="shared" si="0"/>
        <v>49000</v>
      </c>
    </row>
    <row r="22" spans="2:9">
      <c r="B22" s="280"/>
      <c r="C22" s="249"/>
      <c r="D22" s="249"/>
      <c r="E22" s="249"/>
      <c r="F22" s="249"/>
      <c r="G22" s="249"/>
      <c r="H22" s="249"/>
      <c r="I22" s="281"/>
    </row>
    <row r="23" spans="2:9">
      <c r="B23" s="285" t="s">
        <v>520</v>
      </c>
      <c r="C23" s="282"/>
      <c r="D23" s="282"/>
      <c r="E23" s="282"/>
      <c r="F23" s="282"/>
      <c r="G23" s="282"/>
      <c r="H23" s="282"/>
      <c r="I23" s="281"/>
    </row>
    <row r="24" spans="2:9">
      <c r="B24" s="280" t="s">
        <v>521</v>
      </c>
      <c r="C24" s="249">
        <v>1707500</v>
      </c>
      <c r="D24" s="249">
        <v>2734600</v>
      </c>
      <c r="E24" s="249">
        <v>1350000</v>
      </c>
      <c r="F24" s="249">
        <v>1350000</v>
      </c>
      <c r="G24" s="249">
        <v>1350000</v>
      </c>
      <c r="H24" s="249">
        <v>1350000</v>
      </c>
      <c r="I24" s="281">
        <f t="shared" ref="I24:I29" si="1">SUM(C24:H24)</f>
        <v>9842100</v>
      </c>
    </row>
    <row r="25" spans="2:9">
      <c r="B25" s="280" t="s">
        <v>522</v>
      </c>
      <c r="C25" s="249">
        <v>0</v>
      </c>
      <c r="D25" s="249">
        <v>0</v>
      </c>
      <c r="E25" s="249">
        <v>0</v>
      </c>
      <c r="F25" s="249">
        <v>0</v>
      </c>
      <c r="G25" s="249">
        <v>0</v>
      </c>
      <c r="H25" s="249">
        <v>0</v>
      </c>
      <c r="I25" s="281">
        <f t="shared" si="1"/>
        <v>0</v>
      </c>
    </row>
    <row r="26" spans="2:9">
      <c r="B26" s="280" t="s">
        <v>523</v>
      </c>
      <c r="C26" s="249">
        <v>279300</v>
      </c>
      <c r="D26" s="249">
        <v>250000</v>
      </c>
      <c r="E26" s="249">
        <v>250000</v>
      </c>
      <c r="F26" s="249">
        <v>250000</v>
      </c>
      <c r="G26" s="249">
        <v>250000</v>
      </c>
      <c r="H26" s="249">
        <v>250000</v>
      </c>
      <c r="I26" s="281">
        <f t="shared" si="1"/>
        <v>1529300</v>
      </c>
    </row>
    <row r="27" spans="2:9">
      <c r="B27" s="280" t="s">
        <v>524</v>
      </c>
      <c r="C27" s="249">
        <v>558600</v>
      </c>
      <c r="D27" s="249">
        <v>624400</v>
      </c>
      <c r="E27" s="249">
        <v>0</v>
      </c>
      <c r="F27" s="249">
        <v>0</v>
      </c>
      <c r="G27" s="249">
        <v>0</v>
      </c>
      <c r="H27" s="249">
        <v>0</v>
      </c>
      <c r="I27" s="281">
        <f t="shared" si="1"/>
        <v>1183000</v>
      </c>
    </row>
    <row r="28" spans="2:9">
      <c r="B28" s="280" t="s">
        <v>525</v>
      </c>
      <c r="C28" s="249">
        <v>680900</v>
      </c>
      <c r="D28" s="249">
        <v>400000</v>
      </c>
      <c r="E28" s="249">
        <v>0</v>
      </c>
      <c r="F28" s="249">
        <v>0</v>
      </c>
      <c r="G28" s="249">
        <v>0</v>
      </c>
      <c r="H28" s="249">
        <v>0</v>
      </c>
      <c r="I28" s="281">
        <f t="shared" si="1"/>
        <v>1080900</v>
      </c>
    </row>
    <row r="29" spans="2:9">
      <c r="B29" s="280" t="s">
        <v>526</v>
      </c>
      <c r="C29" s="249">
        <v>1362900</v>
      </c>
      <c r="D29" s="249">
        <v>0</v>
      </c>
      <c r="E29" s="249">
        <v>0</v>
      </c>
      <c r="F29" s="249">
        <v>0</v>
      </c>
      <c r="G29" s="249">
        <v>0</v>
      </c>
      <c r="H29" s="249">
        <v>0</v>
      </c>
      <c r="I29" s="281">
        <f t="shared" si="1"/>
        <v>1362900</v>
      </c>
    </row>
    <row r="30" spans="2:9">
      <c r="B30" s="280"/>
      <c r="C30" s="249"/>
      <c r="D30" s="249"/>
      <c r="E30" s="249"/>
      <c r="F30" s="249"/>
      <c r="G30" s="249"/>
      <c r="H30" s="249"/>
      <c r="I30" s="281"/>
    </row>
    <row r="31" spans="2:9">
      <c r="B31" s="286" t="s">
        <v>527</v>
      </c>
      <c r="C31" s="249">
        <v>227200</v>
      </c>
      <c r="D31" s="249">
        <v>0</v>
      </c>
      <c r="E31" s="249">
        <v>0</v>
      </c>
      <c r="F31" s="249">
        <v>0</v>
      </c>
      <c r="G31" s="249">
        <v>0</v>
      </c>
      <c r="H31" s="249">
        <v>0</v>
      </c>
      <c r="I31" s="281">
        <f>SUM(C31:H31)</f>
        <v>227200</v>
      </c>
    </row>
    <row r="32" spans="2:9">
      <c r="B32" s="287"/>
      <c r="C32" s="282"/>
      <c r="D32" s="282"/>
      <c r="E32" s="282"/>
      <c r="F32" s="282"/>
      <c r="G32" s="283"/>
      <c r="H32" s="283"/>
      <c r="I32" s="279"/>
    </row>
    <row r="33" spans="1:9">
      <c r="B33" s="288"/>
      <c r="C33" s="282"/>
      <c r="D33" s="282"/>
      <c r="E33" s="282"/>
      <c r="F33" s="282"/>
      <c r="G33" s="283"/>
      <c r="H33" s="283"/>
      <c r="I33" s="279"/>
    </row>
    <row r="34" spans="1:9" ht="13.5" thickBot="1">
      <c r="B34" s="289" t="s">
        <v>528</v>
      </c>
      <c r="C34" s="290">
        <f>SUM(C5:C31)</f>
        <v>19013400</v>
      </c>
      <c r="D34" s="290">
        <f t="shared" ref="D34:I34" si="2">SUM(D5:D31)</f>
        <v>20428600</v>
      </c>
      <c r="E34" s="290">
        <f t="shared" si="2"/>
        <v>8263500</v>
      </c>
      <c r="F34" s="290">
        <f t="shared" si="2"/>
        <v>16024900</v>
      </c>
      <c r="G34" s="290">
        <f t="shared" si="2"/>
        <v>4914800</v>
      </c>
      <c r="H34" s="290">
        <f t="shared" si="2"/>
        <v>9151000</v>
      </c>
      <c r="I34" s="290">
        <f t="shared" si="2"/>
        <v>77796200</v>
      </c>
    </row>
    <row r="35" spans="1:9" ht="26.25" thickBot="1">
      <c r="B35" s="291" t="s">
        <v>291</v>
      </c>
      <c r="C35" s="274" t="s">
        <v>292</v>
      </c>
      <c r="D35" s="274" t="s">
        <v>293</v>
      </c>
      <c r="E35" s="275" t="s">
        <v>294</v>
      </c>
      <c r="F35" s="275" t="s">
        <v>500</v>
      </c>
      <c r="G35" s="275" t="s">
        <v>501</v>
      </c>
      <c r="H35" s="275" t="s">
        <v>502</v>
      </c>
      <c r="I35" s="292" t="s">
        <v>529</v>
      </c>
    </row>
    <row r="36" spans="1:9" ht="13.5" thickBot="1">
      <c r="B36" s="293"/>
      <c r="C36" s="294"/>
      <c r="D36" s="294"/>
      <c r="E36" s="294"/>
      <c r="F36" s="294"/>
      <c r="G36" s="294"/>
      <c r="H36" s="294"/>
      <c r="I36" s="294"/>
    </row>
    <row r="37" spans="1:9">
      <c r="B37" s="295" t="s">
        <v>299</v>
      </c>
      <c r="C37" s="296"/>
      <c r="D37" s="296"/>
      <c r="E37" s="296"/>
      <c r="F37" s="296"/>
      <c r="G37" s="296"/>
      <c r="H37" s="296"/>
      <c r="I37" s="297"/>
    </row>
    <row r="38" spans="1:9">
      <c r="B38" s="298" t="s">
        <v>22</v>
      </c>
      <c r="C38" s="249"/>
      <c r="D38" s="249"/>
      <c r="E38" s="249"/>
      <c r="F38" s="249"/>
      <c r="G38" s="249"/>
      <c r="H38" s="249"/>
      <c r="I38" s="281"/>
    </row>
    <row r="39" spans="1:9">
      <c r="B39" s="299" t="s">
        <v>530</v>
      </c>
      <c r="C39" s="249">
        <v>36700</v>
      </c>
      <c r="D39" s="249">
        <v>0</v>
      </c>
      <c r="E39" s="249">
        <v>0</v>
      </c>
      <c r="F39" s="249">
        <v>0</v>
      </c>
      <c r="G39" s="249">
        <v>0</v>
      </c>
      <c r="H39" s="249">
        <v>0</v>
      </c>
      <c r="I39" s="281">
        <f>SUM(C39:H39)</f>
        <v>36700</v>
      </c>
    </row>
    <row r="40" spans="1:9">
      <c r="B40" s="280" t="s">
        <v>531</v>
      </c>
      <c r="C40" s="249">
        <v>16100</v>
      </c>
      <c r="D40" s="249">
        <v>0</v>
      </c>
      <c r="E40" s="249">
        <v>0</v>
      </c>
      <c r="F40" s="249">
        <v>0</v>
      </c>
      <c r="G40" s="249">
        <v>0</v>
      </c>
      <c r="H40" s="249">
        <v>0</v>
      </c>
      <c r="I40" s="281">
        <f t="shared" ref="I40:I42" si="3">SUM(C40:H40)</f>
        <v>16100</v>
      </c>
    </row>
    <row r="41" spans="1:9">
      <c r="B41" s="300" t="s">
        <v>532</v>
      </c>
      <c r="C41" s="249">
        <v>54100</v>
      </c>
      <c r="D41" s="249">
        <v>0</v>
      </c>
      <c r="E41" s="249">
        <v>0</v>
      </c>
      <c r="F41" s="249">
        <v>0</v>
      </c>
      <c r="G41" s="249">
        <v>0</v>
      </c>
      <c r="H41" s="249">
        <v>0</v>
      </c>
      <c r="I41" s="281">
        <f t="shared" si="3"/>
        <v>54100</v>
      </c>
    </row>
    <row r="42" spans="1:9">
      <c r="A42" s="301"/>
      <c r="B42" s="302" t="s">
        <v>533</v>
      </c>
      <c r="C42" s="303">
        <v>173100</v>
      </c>
      <c r="D42" s="303">
        <v>0</v>
      </c>
      <c r="E42" s="303">
        <v>0</v>
      </c>
      <c r="F42" s="303">
        <v>0</v>
      </c>
      <c r="G42" s="303">
        <v>0</v>
      </c>
      <c r="H42" s="303">
        <v>0</v>
      </c>
      <c r="I42" s="281">
        <f t="shared" si="3"/>
        <v>173100</v>
      </c>
    </row>
    <row r="43" spans="1:9" ht="13.5" thickBot="1">
      <c r="B43" s="304" t="s">
        <v>370</v>
      </c>
      <c r="C43" s="290">
        <f>SUM(C39:C42)</f>
        <v>280000</v>
      </c>
      <c r="D43" s="290">
        <f t="shared" ref="D43:I43" si="4">SUM(D39:D42)</f>
        <v>0</v>
      </c>
      <c r="E43" s="290">
        <f t="shared" si="4"/>
        <v>0</v>
      </c>
      <c r="F43" s="290">
        <f t="shared" si="4"/>
        <v>0</v>
      </c>
      <c r="G43" s="290">
        <f t="shared" si="4"/>
        <v>0</v>
      </c>
      <c r="H43" s="290">
        <f t="shared" si="4"/>
        <v>0</v>
      </c>
      <c r="I43" s="290">
        <f t="shared" si="4"/>
        <v>280000</v>
      </c>
    </row>
    <row r="44" spans="1:9" ht="13.5" thickBot="1">
      <c r="B44" s="305"/>
      <c r="C44" s="306"/>
      <c r="D44" s="306"/>
      <c r="E44" s="306"/>
      <c r="F44" s="306"/>
      <c r="G44" s="306"/>
      <c r="H44" s="306"/>
      <c r="I44" s="306"/>
    </row>
    <row r="45" spans="1:9">
      <c r="B45" s="307" t="s">
        <v>534</v>
      </c>
      <c r="C45" s="296"/>
      <c r="D45" s="296"/>
      <c r="E45" s="296"/>
      <c r="F45" s="296"/>
      <c r="G45" s="296"/>
      <c r="H45" s="296"/>
      <c r="I45" s="297"/>
    </row>
    <row r="46" spans="1:9">
      <c r="B46" s="280" t="s">
        <v>535</v>
      </c>
      <c r="C46" s="249">
        <v>20900</v>
      </c>
      <c r="D46" s="249">
        <v>0</v>
      </c>
      <c r="E46" s="249">
        <v>0</v>
      </c>
      <c r="F46" s="249">
        <v>0</v>
      </c>
      <c r="G46" s="249">
        <v>0</v>
      </c>
      <c r="H46" s="249">
        <v>0</v>
      </c>
      <c r="I46" s="281">
        <f t="shared" ref="I46:I51" si="5">SUM(C46:H46)</f>
        <v>20900</v>
      </c>
    </row>
    <row r="47" spans="1:9">
      <c r="B47" s="280" t="s">
        <v>536</v>
      </c>
      <c r="C47" s="249">
        <v>3386500</v>
      </c>
      <c r="D47" s="249">
        <v>3785800</v>
      </c>
      <c r="E47" s="249">
        <v>0</v>
      </c>
      <c r="F47" s="249">
        <v>0</v>
      </c>
      <c r="G47" s="249">
        <v>0</v>
      </c>
      <c r="H47" s="249">
        <v>0</v>
      </c>
      <c r="I47" s="281">
        <f t="shared" si="5"/>
        <v>7172300</v>
      </c>
    </row>
    <row r="48" spans="1:9">
      <c r="B48" s="280" t="s">
        <v>537</v>
      </c>
      <c r="C48" s="249">
        <v>8000</v>
      </c>
      <c r="D48" s="249">
        <v>2000</v>
      </c>
      <c r="E48" s="249">
        <v>0</v>
      </c>
      <c r="F48" s="249">
        <v>0</v>
      </c>
      <c r="G48" s="249">
        <v>0</v>
      </c>
      <c r="H48" s="249">
        <v>0</v>
      </c>
      <c r="I48" s="281">
        <f t="shared" si="5"/>
        <v>10000</v>
      </c>
    </row>
    <row r="49" spans="1:9">
      <c r="A49" s="301"/>
      <c r="B49" s="280" t="s">
        <v>538</v>
      </c>
      <c r="C49" s="249">
        <v>0</v>
      </c>
      <c r="D49" s="249">
        <v>20100</v>
      </c>
      <c r="E49" s="249">
        <v>0</v>
      </c>
      <c r="F49" s="249">
        <v>0</v>
      </c>
      <c r="G49" s="249">
        <v>0</v>
      </c>
      <c r="H49" s="249">
        <v>0</v>
      </c>
      <c r="I49" s="281">
        <f t="shared" si="5"/>
        <v>20100</v>
      </c>
    </row>
    <row r="50" spans="1:9">
      <c r="A50" s="301"/>
      <c r="B50" s="280" t="s">
        <v>539</v>
      </c>
      <c r="C50" s="249">
        <v>79000</v>
      </c>
      <c r="D50" s="249">
        <v>0</v>
      </c>
      <c r="E50" s="249">
        <v>0</v>
      </c>
      <c r="F50" s="249">
        <v>0</v>
      </c>
      <c r="G50" s="249">
        <v>0</v>
      </c>
      <c r="H50" s="249">
        <v>0</v>
      </c>
      <c r="I50" s="281">
        <f t="shared" si="5"/>
        <v>79000</v>
      </c>
    </row>
    <row r="51" spans="1:9">
      <c r="A51" s="301"/>
      <c r="B51" s="280" t="s">
        <v>540</v>
      </c>
      <c r="C51" s="303">
        <v>27000</v>
      </c>
      <c r="D51" s="303">
        <v>0</v>
      </c>
      <c r="E51" s="303">
        <v>0</v>
      </c>
      <c r="F51" s="303">
        <v>0</v>
      </c>
      <c r="G51" s="303">
        <v>0</v>
      </c>
      <c r="H51" s="303">
        <v>0</v>
      </c>
      <c r="I51" s="281">
        <f t="shared" si="5"/>
        <v>27000</v>
      </c>
    </row>
    <row r="52" spans="1:9" ht="13.5" thickBot="1">
      <c r="B52" s="304" t="s">
        <v>541</v>
      </c>
      <c r="C52" s="290">
        <f>SUM(C46:C51)</f>
        <v>3521400</v>
      </c>
      <c r="D52" s="290">
        <f t="shared" ref="D52:I52" si="6">SUM(D46:D51)</f>
        <v>3807900</v>
      </c>
      <c r="E52" s="290">
        <f t="shared" si="6"/>
        <v>0</v>
      </c>
      <c r="F52" s="290">
        <f t="shared" si="6"/>
        <v>0</v>
      </c>
      <c r="G52" s="290">
        <f t="shared" si="6"/>
        <v>0</v>
      </c>
      <c r="H52" s="290">
        <f t="shared" si="6"/>
        <v>0</v>
      </c>
      <c r="I52" s="290">
        <f t="shared" si="6"/>
        <v>7329300</v>
      </c>
    </row>
    <row r="53" spans="1:9" ht="13.5" thickBot="1"/>
    <row r="54" spans="1:9">
      <c r="B54" s="307" t="s">
        <v>542</v>
      </c>
      <c r="C54" s="296"/>
      <c r="D54" s="296"/>
      <c r="E54" s="296"/>
      <c r="F54" s="296"/>
      <c r="G54" s="296"/>
      <c r="H54" s="296"/>
      <c r="I54" s="297"/>
    </row>
    <row r="55" spans="1:9">
      <c r="B55" s="302" t="s">
        <v>543</v>
      </c>
      <c r="C55" s="249">
        <v>207700</v>
      </c>
      <c r="D55" s="249">
        <v>0</v>
      </c>
      <c r="E55" s="249">
        <v>0</v>
      </c>
      <c r="F55" s="249">
        <v>0</v>
      </c>
      <c r="G55" s="249">
        <v>0</v>
      </c>
      <c r="H55" s="249">
        <v>0</v>
      </c>
      <c r="I55" s="281">
        <f t="shared" ref="I55:I58" si="7">SUM(C55:H55)</f>
        <v>207700</v>
      </c>
    </row>
    <row r="56" spans="1:9">
      <c r="B56" s="299" t="s">
        <v>544</v>
      </c>
      <c r="C56" s="249">
        <v>50000</v>
      </c>
      <c r="D56" s="249">
        <v>0</v>
      </c>
      <c r="E56" s="249">
        <v>0</v>
      </c>
      <c r="F56" s="249">
        <v>0</v>
      </c>
      <c r="G56" s="249">
        <v>0</v>
      </c>
      <c r="H56" s="249">
        <v>0</v>
      </c>
      <c r="I56" s="281">
        <f t="shared" si="7"/>
        <v>50000</v>
      </c>
    </row>
    <row r="57" spans="1:9">
      <c r="B57" s="299" t="s">
        <v>545</v>
      </c>
      <c r="C57" s="249">
        <v>20000</v>
      </c>
      <c r="D57" s="249">
        <v>0</v>
      </c>
      <c r="E57" s="249">
        <v>0</v>
      </c>
      <c r="F57" s="249">
        <v>0</v>
      </c>
      <c r="G57" s="249">
        <v>0</v>
      </c>
      <c r="H57" s="249">
        <v>0</v>
      </c>
      <c r="I57" s="281">
        <f t="shared" si="7"/>
        <v>20000</v>
      </c>
    </row>
    <row r="58" spans="1:9">
      <c r="B58" s="302" t="s">
        <v>546</v>
      </c>
      <c r="C58" s="249">
        <v>0</v>
      </c>
      <c r="D58" s="249">
        <v>2217400</v>
      </c>
      <c r="E58" s="249">
        <v>0</v>
      </c>
      <c r="F58" s="249">
        <v>0</v>
      </c>
      <c r="G58" s="249">
        <v>0</v>
      </c>
      <c r="H58" s="249">
        <v>0</v>
      </c>
      <c r="I58" s="281">
        <f t="shared" si="7"/>
        <v>2217400</v>
      </c>
    </row>
    <row r="59" spans="1:9" ht="13.5" thickBot="1">
      <c r="B59" s="304" t="s">
        <v>547</v>
      </c>
      <c r="C59" s="290">
        <f>SUM(C55:C58)</f>
        <v>277700</v>
      </c>
      <c r="D59" s="290">
        <f t="shared" ref="D59:I59" si="8">SUM(D55:D58)</f>
        <v>2217400</v>
      </c>
      <c r="E59" s="290">
        <f t="shared" si="8"/>
        <v>0</v>
      </c>
      <c r="F59" s="290">
        <f t="shared" si="8"/>
        <v>0</v>
      </c>
      <c r="G59" s="290">
        <f t="shared" si="8"/>
        <v>0</v>
      </c>
      <c r="H59" s="290">
        <f t="shared" si="8"/>
        <v>0</v>
      </c>
      <c r="I59" s="290">
        <f t="shared" si="8"/>
        <v>2495100</v>
      </c>
    </row>
    <row r="60" spans="1:9" ht="13.5" thickBot="1"/>
    <row r="61" spans="1:9" ht="13.5" thickBot="1">
      <c r="B61" s="308" t="s">
        <v>371</v>
      </c>
      <c r="C61" s="309">
        <f>C59+C52+C43</f>
        <v>4079100</v>
      </c>
      <c r="D61" s="309">
        <f t="shared" ref="D61:I61" si="9">D59+D52+D43</f>
        <v>6025300</v>
      </c>
      <c r="E61" s="309">
        <f t="shared" si="9"/>
        <v>0</v>
      </c>
      <c r="F61" s="309">
        <f t="shared" si="9"/>
        <v>0</v>
      </c>
      <c r="G61" s="309">
        <f t="shared" si="9"/>
        <v>0</v>
      </c>
      <c r="H61" s="309">
        <f t="shared" si="9"/>
        <v>0</v>
      </c>
      <c r="I61" s="309">
        <f t="shared" si="9"/>
        <v>10104400</v>
      </c>
    </row>
    <row r="62" spans="1:9" ht="26.25" thickBot="1">
      <c r="B62" s="291" t="s">
        <v>291</v>
      </c>
      <c r="C62" s="274" t="s">
        <v>292</v>
      </c>
      <c r="D62" s="274" t="s">
        <v>293</v>
      </c>
      <c r="E62" s="275" t="s">
        <v>294</v>
      </c>
      <c r="F62" s="275" t="s">
        <v>500</v>
      </c>
      <c r="G62" s="275" t="s">
        <v>501</v>
      </c>
      <c r="H62" s="275" t="s">
        <v>502</v>
      </c>
      <c r="I62" s="292" t="s">
        <v>529</v>
      </c>
    </row>
    <row r="63" spans="1:9" ht="13.5" thickBot="1">
      <c r="B63" s="310"/>
      <c r="C63" s="311"/>
      <c r="D63" s="311"/>
      <c r="E63" s="311"/>
      <c r="F63" s="311"/>
      <c r="G63" s="311"/>
      <c r="H63" s="311"/>
      <c r="I63" s="311"/>
    </row>
    <row r="64" spans="1:9">
      <c r="B64" s="295" t="s">
        <v>372</v>
      </c>
      <c r="C64" s="296"/>
      <c r="D64" s="296"/>
      <c r="E64" s="296"/>
      <c r="F64" s="296"/>
      <c r="G64" s="296"/>
      <c r="H64" s="296"/>
      <c r="I64" s="297"/>
    </row>
    <row r="65" spans="2:9">
      <c r="B65" s="298" t="s">
        <v>23</v>
      </c>
      <c r="C65" s="312"/>
      <c r="D65" s="312"/>
      <c r="E65" s="312"/>
      <c r="F65" s="312"/>
      <c r="G65" s="312"/>
      <c r="H65" s="312"/>
      <c r="I65" s="313"/>
    </row>
    <row r="66" spans="2:9">
      <c r="B66" s="280" t="s">
        <v>548</v>
      </c>
      <c r="C66" s="249">
        <v>70000</v>
      </c>
      <c r="D66" s="249">
        <v>0</v>
      </c>
      <c r="E66" s="249">
        <v>0</v>
      </c>
      <c r="F66" s="249">
        <v>0</v>
      </c>
      <c r="G66" s="249">
        <v>0</v>
      </c>
      <c r="H66" s="249">
        <v>0</v>
      </c>
      <c r="I66" s="281">
        <f>SUM(C66:H66)</f>
        <v>70000</v>
      </c>
    </row>
    <row r="67" spans="2:9">
      <c r="B67" s="300" t="s">
        <v>549</v>
      </c>
      <c r="C67" s="249">
        <v>20000</v>
      </c>
      <c r="D67" s="249">
        <v>0</v>
      </c>
      <c r="E67" s="249">
        <v>0</v>
      </c>
      <c r="F67" s="249">
        <v>0</v>
      </c>
      <c r="G67" s="249">
        <v>0</v>
      </c>
      <c r="H67" s="249">
        <v>0</v>
      </c>
      <c r="I67" s="281">
        <f t="shared" ref="I67:I70" si="10">SUM(C67:H67)</f>
        <v>20000</v>
      </c>
    </row>
    <row r="68" spans="2:9">
      <c r="B68" s="302" t="s">
        <v>550</v>
      </c>
      <c r="C68" s="249">
        <v>15000</v>
      </c>
      <c r="D68" s="249">
        <v>0</v>
      </c>
      <c r="E68" s="249">
        <v>0</v>
      </c>
      <c r="F68" s="249">
        <v>0</v>
      </c>
      <c r="G68" s="249">
        <v>0</v>
      </c>
      <c r="H68" s="249">
        <v>0</v>
      </c>
      <c r="I68" s="281">
        <f t="shared" si="10"/>
        <v>15000</v>
      </c>
    </row>
    <row r="69" spans="2:9">
      <c r="B69" s="299" t="s">
        <v>551</v>
      </c>
      <c r="C69" s="249">
        <v>1362900</v>
      </c>
      <c r="D69" s="249">
        <v>0</v>
      </c>
      <c r="E69" s="249">
        <v>0</v>
      </c>
      <c r="F69" s="249">
        <v>0</v>
      </c>
      <c r="G69" s="249">
        <v>0</v>
      </c>
      <c r="H69" s="249">
        <v>0</v>
      </c>
      <c r="I69" s="281">
        <f t="shared" si="10"/>
        <v>1362900</v>
      </c>
    </row>
    <row r="70" spans="2:9">
      <c r="B70" s="302" t="s">
        <v>552</v>
      </c>
      <c r="C70" s="249">
        <v>50000</v>
      </c>
      <c r="D70" s="249">
        <v>0</v>
      </c>
      <c r="E70" s="249">
        <v>0</v>
      </c>
      <c r="F70" s="249">
        <v>0</v>
      </c>
      <c r="G70" s="249">
        <v>0</v>
      </c>
      <c r="H70" s="249">
        <v>0</v>
      </c>
      <c r="I70" s="281">
        <f t="shared" si="10"/>
        <v>50000</v>
      </c>
    </row>
    <row r="71" spans="2:9" ht="13.5" thickBot="1">
      <c r="B71" s="304" t="s">
        <v>374</v>
      </c>
      <c r="C71" s="290">
        <f>SUM(C66:C70)</f>
        <v>1517900</v>
      </c>
      <c r="D71" s="290">
        <f t="shared" ref="D71:I71" si="11">SUM(D66:D70)</f>
        <v>0</v>
      </c>
      <c r="E71" s="290">
        <f t="shared" si="11"/>
        <v>0</v>
      </c>
      <c r="F71" s="290">
        <f t="shared" si="11"/>
        <v>0</v>
      </c>
      <c r="G71" s="290">
        <f t="shared" si="11"/>
        <v>0</v>
      </c>
      <c r="H71" s="290">
        <f t="shared" si="11"/>
        <v>0</v>
      </c>
      <c r="I71" s="290">
        <f t="shared" si="11"/>
        <v>1517900</v>
      </c>
    </row>
    <row r="72" spans="2:9" ht="13.5" thickBot="1">
      <c r="B72" s="310"/>
      <c r="C72" s="311"/>
      <c r="D72" s="311"/>
      <c r="E72" s="311"/>
      <c r="F72" s="311"/>
      <c r="G72" s="311"/>
      <c r="H72" s="311"/>
      <c r="I72" s="311"/>
    </row>
    <row r="73" spans="2:9">
      <c r="B73" s="314" t="s">
        <v>24</v>
      </c>
      <c r="C73" s="296"/>
      <c r="D73" s="296"/>
      <c r="E73" s="296"/>
      <c r="F73" s="296"/>
      <c r="G73" s="296"/>
      <c r="H73" s="296"/>
      <c r="I73" s="297"/>
    </row>
    <row r="74" spans="2:9">
      <c r="B74" s="280" t="s">
        <v>553</v>
      </c>
      <c r="C74" s="249">
        <v>30500</v>
      </c>
      <c r="D74" s="249">
        <v>0</v>
      </c>
      <c r="E74" s="249">
        <v>0</v>
      </c>
      <c r="F74" s="249">
        <v>0</v>
      </c>
      <c r="G74" s="249">
        <v>0</v>
      </c>
      <c r="H74" s="249">
        <v>0</v>
      </c>
      <c r="I74" s="281">
        <f>SUM(C74:H74)</f>
        <v>30500</v>
      </c>
    </row>
    <row r="75" spans="2:9">
      <c r="B75" s="280" t="s">
        <v>554</v>
      </c>
      <c r="C75" s="249">
        <v>250000</v>
      </c>
      <c r="D75" s="249">
        <v>0</v>
      </c>
      <c r="E75" s="249">
        <v>0</v>
      </c>
      <c r="F75" s="249">
        <v>0</v>
      </c>
      <c r="G75" s="249">
        <v>0</v>
      </c>
      <c r="H75" s="249">
        <v>0</v>
      </c>
      <c r="I75" s="281">
        <f t="shared" ref="I75:I81" si="12">SUM(C75:H75)</f>
        <v>250000</v>
      </c>
    </row>
    <row r="76" spans="2:9">
      <c r="B76" s="280" t="s">
        <v>555</v>
      </c>
      <c r="C76" s="249">
        <v>5600</v>
      </c>
      <c r="D76" s="249">
        <v>0</v>
      </c>
      <c r="E76" s="249">
        <v>0</v>
      </c>
      <c r="F76" s="249">
        <v>0</v>
      </c>
      <c r="G76" s="249">
        <v>0</v>
      </c>
      <c r="H76" s="249">
        <v>0</v>
      </c>
      <c r="I76" s="281">
        <f t="shared" si="12"/>
        <v>5600</v>
      </c>
    </row>
    <row r="77" spans="2:9">
      <c r="B77" s="280" t="s">
        <v>556</v>
      </c>
      <c r="C77" s="249">
        <v>67900</v>
      </c>
      <c r="D77" s="249">
        <v>0</v>
      </c>
      <c r="E77" s="249">
        <v>0</v>
      </c>
      <c r="F77" s="249">
        <v>0</v>
      </c>
      <c r="G77" s="249">
        <v>0</v>
      </c>
      <c r="H77" s="249">
        <v>0</v>
      </c>
      <c r="I77" s="281">
        <f t="shared" si="12"/>
        <v>67900</v>
      </c>
    </row>
    <row r="78" spans="2:9">
      <c r="B78" s="280" t="s">
        <v>557</v>
      </c>
      <c r="C78" s="249">
        <v>97800</v>
      </c>
      <c r="D78" s="249">
        <v>0</v>
      </c>
      <c r="E78" s="249">
        <v>0</v>
      </c>
      <c r="F78" s="249">
        <v>0</v>
      </c>
      <c r="G78" s="249">
        <v>0</v>
      </c>
      <c r="H78" s="249">
        <v>0</v>
      </c>
      <c r="I78" s="281">
        <f t="shared" si="12"/>
        <v>97800</v>
      </c>
    </row>
    <row r="79" spans="2:9">
      <c r="B79" s="280" t="s">
        <v>558</v>
      </c>
      <c r="C79" s="249">
        <v>175000</v>
      </c>
      <c r="D79" s="249">
        <v>0</v>
      </c>
      <c r="E79" s="249">
        <v>0</v>
      </c>
      <c r="F79" s="249">
        <v>0</v>
      </c>
      <c r="G79" s="249">
        <v>0</v>
      </c>
      <c r="H79" s="249">
        <v>0</v>
      </c>
      <c r="I79" s="281">
        <f t="shared" si="12"/>
        <v>175000</v>
      </c>
    </row>
    <row r="80" spans="2:9">
      <c r="B80" s="280" t="s">
        <v>559</v>
      </c>
      <c r="C80" s="249">
        <v>0</v>
      </c>
      <c r="D80" s="249">
        <v>175000</v>
      </c>
      <c r="E80" s="249">
        <v>0</v>
      </c>
      <c r="F80" s="249">
        <v>0</v>
      </c>
      <c r="G80" s="249">
        <v>0</v>
      </c>
      <c r="H80" s="249">
        <v>0</v>
      </c>
      <c r="I80" s="281">
        <f t="shared" si="12"/>
        <v>175000</v>
      </c>
    </row>
    <row r="81" spans="2:9">
      <c r="B81" s="280" t="s">
        <v>560</v>
      </c>
      <c r="C81" s="249">
        <v>0</v>
      </c>
      <c r="D81" s="249">
        <v>0</v>
      </c>
      <c r="E81" s="249">
        <v>175000</v>
      </c>
      <c r="F81" s="249">
        <v>175000</v>
      </c>
      <c r="G81" s="249">
        <v>0</v>
      </c>
      <c r="H81" s="249">
        <v>0</v>
      </c>
      <c r="I81" s="281">
        <f t="shared" si="12"/>
        <v>350000</v>
      </c>
    </row>
    <row r="82" spans="2:9" ht="13.5" thickBot="1">
      <c r="B82" s="304" t="s">
        <v>561</v>
      </c>
      <c r="C82" s="290">
        <f>SUM(C74:C81)</f>
        <v>626800</v>
      </c>
      <c r="D82" s="290">
        <f t="shared" ref="D82:I82" si="13">SUM(D74:D81)</f>
        <v>175000</v>
      </c>
      <c r="E82" s="290">
        <f t="shared" si="13"/>
        <v>175000</v>
      </c>
      <c r="F82" s="290">
        <f t="shared" si="13"/>
        <v>175000</v>
      </c>
      <c r="G82" s="290">
        <f t="shared" si="13"/>
        <v>0</v>
      </c>
      <c r="H82" s="290">
        <f t="shared" si="13"/>
        <v>0</v>
      </c>
      <c r="I82" s="290">
        <f t="shared" si="13"/>
        <v>1151800</v>
      </c>
    </row>
    <row r="83" spans="2:9" ht="13.5" thickBot="1">
      <c r="B83" s="305"/>
      <c r="C83" s="311"/>
      <c r="D83" s="311"/>
      <c r="E83" s="311"/>
      <c r="F83" s="311"/>
      <c r="G83" s="311"/>
      <c r="H83" s="311"/>
      <c r="I83" s="311"/>
    </row>
    <row r="84" spans="2:9" ht="13.5" thickBot="1">
      <c r="B84" s="308" t="s">
        <v>380</v>
      </c>
      <c r="C84" s="309">
        <f>C82+C71</f>
        <v>2144700</v>
      </c>
      <c r="D84" s="309">
        <f t="shared" ref="D84:I84" si="14">D82+D71</f>
        <v>175000</v>
      </c>
      <c r="E84" s="309">
        <f t="shared" si="14"/>
        <v>175000</v>
      </c>
      <c r="F84" s="309">
        <f t="shared" si="14"/>
        <v>175000</v>
      </c>
      <c r="G84" s="309">
        <f t="shared" si="14"/>
        <v>0</v>
      </c>
      <c r="H84" s="309">
        <f t="shared" si="14"/>
        <v>0</v>
      </c>
      <c r="I84" s="309">
        <f t="shared" si="14"/>
        <v>2669700</v>
      </c>
    </row>
    <row r="85" spans="2:9" ht="13.5" thickBot="1">
      <c r="B85" s="310"/>
      <c r="C85" s="311"/>
      <c r="D85" s="311"/>
      <c r="E85" s="311"/>
      <c r="F85" s="311"/>
      <c r="G85" s="311"/>
      <c r="H85" s="311"/>
      <c r="I85" s="311"/>
    </row>
    <row r="86" spans="2:9" ht="26.25" thickBot="1">
      <c r="B86" s="291" t="s">
        <v>291</v>
      </c>
      <c r="C86" s="274" t="s">
        <v>292</v>
      </c>
      <c r="D86" s="274" t="s">
        <v>293</v>
      </c>
      <c r="E86" s="275" t="s">
        <v>294</v>
      </c>
      <c r="F86" s="275" t="s">
        <v>500</v>
      </c>
      <c r="G86" s="275" t="s">
        <v>501</v>
      </c>
      <c r="H86" s="275" t="s">
        <v>502</v>
      </c>
      <c r="I86" s="292" t="s">
        <v>529</v>
      </c>
    </row>
    <row r="87" spans="2:9" ht="13.5" thickBot="1">
      <c r="B87" s="310"/>
      <c r="C87" s="311"/>
      <c r="D87" s="311"/>
      <c r="E87" s="311"/>
      <c r="F87" s="311"/>
      <c r="G87" s="311"/>
      <c r="H87" s="311"/>
      <c r="I87" s="311"/>
    </row>
    <row r="88" spans="2:9">
      <c r="B88" s="295" t="s">
        <v>385</v>
      </c>
      <c r="C88" s="296"/>
      <c r="D88" s="296"/>
      <c r="E88" s="296"/>
      <c r="F88" s="296"/>
      <c r="G88" s="296"/>
      <c r="H88" s="296"/>
      <c r="I88" s="297"/>
    </row>
    <row r="89" spans="2:9">
      <c r="B89" s="298" t="s">
        <v>25</v>
      </c>
      <c r="C89" s="312"/>
      <c r="D89" s="312"/>
      <c r="E89" s="312"/>
      <c r="F89" s="312"/>
      <c r="G89" s="312"/>
      <c r="H89" s="312"/>
      <c r="I89" s="313"/>
    </row>
    <row r="90" spans="2:9">
      <c r="B90" s="280" t="s">
        <v>521</v>
      </c>
      <c r="C90" s="249">
        <v>1635700</v>
      </c>
      <c r="D90" s="249">
        <v>2734600</v>
      </c>
      <c r="E90" s="249">
        <v>1350000</v>
      </c>
      <c r="F90" s="249">
        <v>1350000</v>
      </c>
      <c r="G90" s="249">
        <v>1350000</v>
      </c>
      <c r="H90" s="249">
        <v>1350000</v>
      </c>
      <c r="I90" s="281">
        <f t="shared" ref="I90:I100" si="15">SUM(C90:H90)</f>
        <v>9770300</v>
      </c>
    </row>
    <row r="91" spans="2:9">
      <c r="B91" s="280" t="s">
        <v>562</v>
      </c>
      <c r="C91" s="249">
        <v>61100</v>
      </c>
      <c r="D91" s="249">
        <v>0</v>
      </c>
      <c r="E91" s="249">
        <v>0</v>
      </c>
      <c r="F91" s="249">
        <v>0</v>
      </c>
      <c r="G91" s="249">
        <v>0</v>
      </c>
      <c r="H91" s="249">
        <v>0</v>
      </c>
      <c r="I91" s="281">
        <f t="shared" si="15"/>
        <v>61100</v>
      </c>
    </row>
    <row r="92" spans="2:9">
      <c r="B92" s="280" t="s">
        <v>563</v>
      </c>
      <c r="C92" s="249">
        <v>10700</v>
      </c>
      <c r="D92" s="249">
        <v>0</v>
      </c>
      <c r="E92" s="249">
        <v>0</v>
      </c>
      <c r="F92" s="249">
        <v>0</v>
      </c>
      <c r="G92" s="249">
        <v>0</v>
      </c>
      <c r="H92" s="249">
        <v>0</v>
      </c>
      <c r="I92" s="281">
        <f t="shared" si="15"/>
        <v>10700</v>
      </c>
    </row>
    <row r="93" spans="2:9">
      <c r="B93" s="280" t="s">
        <v>564</v>
      </c>
      <c r="C93" s="249">
        <v>436500</v>
      </c>
      <c r="D93" s="249">
        <v>85000</v>
      </c>
      <c r="E93" s="249">
        <v>67300</v>
      </c>
      <c r="F93" s="249">
        <v>54200</v>
      </c>
      <c r="G93" s="249">
        <v>0</v>
      </c>
      <c r="H93" s="249">
        <v>0</v>
      </c>
      <c r="I93" s="281">
        <f t="shared" si="15"/>
        <v>643000</v>
      </c>
    </row>
    <row r="94" spans="2:9">
      <c r="B94" s="280" t="s">
        <v>565</v>
      </c>
      <c r="C94" s="249">
        <v>259500</v>
      </c>
      <c r="D94" s="249">
        <v>200000</v>
      </c>
      <c r="E94" s="249">
        <v>0</v>
      </c>
      <c r="F94" s="249">
        <v>0</v>
      </c>
      <c r="G94" s="249">
        <v>0</v>
      </c>
      <c r="H94" s="249">
        <v>0</v>
      </c>
      <c r="I94" s="281">
        <f t="shared" si="15"/>
        <v>459500</v>
      </c>
    </row>
    <row r="95" spans="2:9">
      <c r="B95" s="280" t="s">
        <v>566</v>
      </c>
      <c r="C95" s="249">
        <v>598800</v>
      </c>
      <c r="D95" s="249">
        <v>310000</v>
      </c>
      <c r="E95" s="249">
        <v>0</v>
      </c>
      <c r="F95" s="249">
        <v>0</v>
      </c>
      <c r="G95" s="249">
        <v>0</v>
      </c>
      <c r="H95" s="249">
        <v>0</v>
      </c>
      <c r="I95" s="281">
        <f t="shared" si="15"/>
        <v>908800</v>
      </c>
    </row>
    <row r="96" spans="2:9">
      <c r="B96" s="280" t="s">
        <v>567</v>
      </c>
      <c r="C96" s="249">
        <v>39800</v>
      </c>
      <c r="D96" s="249">
        <v>0</v>
      </c>
      <c r="E96" s="249">
        <v>0</v>
      </c>
      <c r="F96" s="249">
        <v>0</v>
      </c>
      <c r="G96" s="249">
        <v>0</v>
      </c>
      <c r="H96" s="249">
        <v>0</v>
      </c>
      <c r="I96" s="281">
        <f t="shared" si="15"/>
        <v>39800</v>
      </c>
    </row>
    <row r="97" spans="2:9">
      <c r="B97" s="280" t="s">
        <v>568</v>
      </c>
      <c r="C97" s="249">
        <v>33200</v>
      </c>
      <c r="D97" s="249">
        <v>0</v>
      </c>
      <c r="E97" s="249">
        <v>0</v>
      </c>
      <c r="F97" s="249">
        <v>0</v>
      </c>
      <c r="G97" s="249">
        <v>0</v>
      </c>
      <c r="H97" s="249">
        <v>0</v>
      </c>
      <c r="I97" s="281">
        <f t="shared" si="15"/>
        <v>33200</v>
      </c>
    </row>
    <row r="98" spans="2:9">
      <c r="B98" s="280" t="s">
        <v>569</v>
      </c>
      <c r="C98" s="249">
        <v>4400</v>
      </c>
      <c r="D98" s="249">
        <v>0</v>
      </c>
      <c r="E98" s="249">
        <v>0</v>
      </c>
      <c r="F98" s="249">
        <v>0</v>
      </c>
      <c r="G98" s="249">
        <v>0</v>
      </c>
      <c r="H98" s="249">
        <v>0</v>
      </c>
      <c r="I98" s="281">
        <f t="shared" si="15"/>
        <v>4400</v>
      </c>
    </row>
    <row r="99" spans="2:9">
      <c r="B99" s="280" t="s">
        <v>570</v>
      </c>
      <c r="C99" s="249">
        <v>2514500</v>
      </c>
      <c r="D99" s="249">
        <v>0</v>
      </c>
      <c r="E99" s="249">
        <v>0</v>
      </c>
      <c r="F99" s="249">
        <v>0</v>
      </c>
      <c r="G99" s="249">
        <v>0</v>
      </c>
      <c r="H99" s="249">
        <v>0</v>
      </c>
      <c r="I99" s="281">
        <f t="shared" si="15"/>
        <v>2514500</v>
      </c>
    </row>
    <row r="100" spans="2:9">
      <c r="B100" s="280" t="s">
        <v>571</v>
      </c>
      <c r="C100" s="249">
        <v>680900</v>
      </c>
      <c r="D100" s="249">
        <v>400000</v>
      </c>
      <c r="E100" s="249">
        <v>0</v>
      </c>
      <c r="F100" s="249">
        <v>0</v>
      </c>
      <c r="G100" s="249">
        <v>0</v>
      </c>
      <c r="H100" s="249">
        <v>0</v>
      </c>
      <c r="I100" s="281">
        <f t="shared" si="15"/>
        <v>1080900</v>
      </c>
    </row>
    <row r="101" spans="2:9" ht="13.5" thickBot="1">
      <c r="B101" s="304" t="s">
        <v>393</v>
      </c>
      <c r="C101" s="290">
        <f>SUM(C90:C100)</f>
        <v>6275100</v>
      </c>
      <c r="D101" s="290">
        <f t="shared" ref="D101:I101" si="16">SUM(D90:D100)</f>
        <v>3729600</v>
      </c>
      <c r="E101" s="290">
        <f t="shared" si="16"/>
        <v>1417300</v>
      </c>
      <c r="F101" s="290">
        <f t="shared" si="16"/>
        <v>1404200</v>
      </c>
      <c r="G101" s="290">
        <f t="shared" si="16"/>
        <v>1350000</v>
      </c>
      <c r="H101" s="290">
        <f t="shared" si="16"/>
        <v>1350000</v>
      </c>
      <c r="I101" s="290">
        <f t="shared" si="16"/>
        <v>15526200</v>
      </c>
    </row>
    <row r="102" spans="2:9" ht="13.5" thickBot="1"/>
    <row r="103" spans="2:9" ht="13.5" thickBot="1">
      <c r="B103" s="308" t="s">
        <v>396</v>
      </c>
      <c r="C103" s="309">
        <f>C101</f>
        <v>6275100</v>
      </c>
      <c r="D103" s="309">
        <f t="shared" ref="D103:I103" si="17">D101</f>
        <v>3729600</v>
      </c>
      <c r="E103" s="309">
        <f t="shared" si="17"/>
        <v>1417300</v>
      </c>
      <c r="F103" s="309">
        <f t="shared" si="17"/>
        <v>1404200</v>
      </c>
      <c r="G103" s="309">
        <f t="shared" si="17"/>
        <v>1350000</v>
      </c>
      <c r="H103" s="309">
        <f t="shared" si="17"/>
        <v>1350000</v>
      </c>
      <c r="I103" s="309">
        <f t="shared" si="17"/>
        <v>15526200</v>
      </c>
    </row>
    <row r="104" spans="2:9" ht="13.5" thickBot="1">
      <c r="B104" s="310"/>
      <c r="C104" s="311"/>
      <c r="D104" s="311"/>
      <c r="E104" s="311"/>
      <c r="F104" s="311"/>
      <c r="G104" s="311"/>
      <c r="H104" s="311"/>
      <c r="I104" s="311"/>
    </row>
    <row r="105" spans="2:9">
      <c r="B105" s="295" t="s">
        <v>572</v>
      </c>
      <c r="C105" s="315"/>
      <c r="D105" s="315"/>
      <c r="E105" s="315"/>
      <c r="F105" s="315"/>
      <c r="G105" s="316"/>
      <c r="H105" s="316"/>
      <c r="I105" s="317"/>
    </row>
    <row r="106" spans="2:9">
      <c r="B106" s="298" t="s">
        <v>27</v>
      </c>
      <c r="C106" s="318"/>
      <c r="D106" s="318"/>
      <c r="E106" s="318"/>
      <c r="F106" s="318"/>
      <c r="G106" s="319"/>
      <c r="H106" s="319"/>
      <c r="I106" s="320"/>
    </row>
    <row r="107" spans="2:9">
      <c r="B107" s="280" t="s">
        <v>573</v>
      </c>
      <c r="C107" s="249">
        <v>4500</v>
      </c>
      <c r="D107" s="249">
        <v>0</v>
      </c>
      <c r="E107" s="249">
        <v>0</v>
      </c>
      <c r="F107" s="249">
        <v>0</v>
      </c>
      <c r="G107" s="249">
        <v>0</v>
      </c>
      <c r="H107" s="249">
        <v>0</v>
      </c>
      <c r="I107" s="281">
        <f t="shared" ref="I107:I108" si="18">SUM(C107:H107)</f>
        <v>4500</v>
      </c>
    </row>
    <row r="108" spans="2:9">
      <c r="B108" s="302" t="s">
        <v>574</v>
      </c>
      <c r="C108" s="249">
        <v>49000</v>
      </c>
      <c r="D108" s="249">
        <v>0</v>
      </c>
      <c r="E108" s="249">
        <v>0</v>
      </c>
      <c r="F108" s="249">
        <v>0</v>
      </c>
      <c r="G108" s="249">
        <v>0</v>
      </c>
      <c r="H108" s="249">
        <v>0</v>
      </c>
      <c r="I108" s="281">
        <f t="shared" si="18"/>
        <v>49000</v>
      </c>
    </row>
    <row r="109" spans="2:9" ht="13.5" thickBot="1">
      <c r="B109" s="304" t="s">
        <v>575</v>
      </c>
      <c r="C109" s="290">
        <f>SUM(C107:C108)</f>
        <v>53500</v>
      </c>
      <c r="D109" s="290">
        <f t="shared" ref="D109:I109" si="19">SUM(D107:D108)</f>
        <v>0</v>
      </c>
      <c r="E109" s="290">
        <f t="shared" si="19"/>
        <v>0</v>
      </c>
      <c r="F109" s="290">
        <f t="shared" si="19"/>
        <v>0</v>
      </c>
      <c r="G109" s="290">
        <f t="shared" si="19"/>
        <v>0</v>
      </c>
      <c r="H109" s="290">
        <f t="shared" si="19"/>
        <v>0</v>
      </c>
      <c r="I109" s="290">
        <f t="shared" si="19"/>
        <v>53500</v>
      </c>
    </row>
    <row r="110" spans="2:9" ht="13.5" thickBot="1"/>
    <row r="111" spans="2:9">
      <c r="B111" s="314" t="s">
        <v>401</v>
      </c>
      <c r="C111" s="296"/>
      <c r="D111" s="296"/>
      <c r="E111" s="296"/>
      <c r="F111" s="296"/>
      <c r="G111" s="321"/>
      <c r="H111" s="321"/>
      <c r="I111" s="297"/>
    </row>
    <row r="112" spans="2:9">
      <c r="B112" s="280"/>
      <c r="C112" s="249"/>
      <c r="D112" s="249"/>
      <c r="E112" s="249"/>
      <c r="F112" s="249"/>
      <c r="G112" s="249"/>
      <c r="H112" s="249"/>
      <c r="I112" s="281"/>
    </row>
    <row r="113" spans="1:9" ht="13.5" thickBot="1">
      <c r="B113" s="304" t="s">
        <v>429</v>
      </c>
      <c r="C113" s="290">
        <v>0</v>
      </c>
      <c r="D113" s="290">
        <v>0</v>
      </c>
      <c r="E113" s="290">
        <v>0</v>
      </c>
      <c r="F113" s="290">
        <v>0</v>
      </c>
      <c r="G113" s="290">
        <v>0</v>
      </c>
      <c r="H113" s="290">
        <v>0</v>
      </c>
      <c r="I113" s="322">
        <v>0</v>
      </c>
    </row>
    <row r="114" spans="1:9" ht="13.5" thickBot="1"/>
    <row r="115" spans="1:9" ht="13.5" thickBot="1">
      <c r="B115" s="308" t="s">
        <v>576</v>
      </c>
      <c r="C115" s="309">
        <f>C113+C109</f>
        <v>53500</v>
      </c>
      <c r="D115" s="309">
        <f t="shared" ref="D115:I115" si="20">D113+D109</f>
        <v>0</v>
      </c>
      <c r="E115" s="309">
        <f t="shared" si="20"/>
        <v>0</v>
      </c>
      <c r="F115" s="309">
        <f t="shared" si="20"/>
        <v>0</v>
      </c>
      <c r="G115" s="309">
        <f t="shared" si="20"/>
        <v>0</v>
      </c>
      <c r="H115" s="309">
        <f t="shared" si="20"/>
        <v>0</v>
      </c>
      <c r="I115" s="309">
        <f t="shared" si="20"/>
        <v>53500</v>
      </c>
    </row>
    <row r="116" spans="1:9" ht="13.5" thickBot="1">
      <c r="A116" s="323"/>
      <c r="B116" s="324"/>
      <c r="C116" s="325"/>
      <c r="D116" s="325"/>
      <c r="E116" s="325"/>
      <c r="F116" s="326"/>
      <c r="G116" s="326"/>
      <c r="H116" s="326"/>
      <c r="I116" s="326"/>
    </row>
    <row r="117" spans="1:9" ht="26.25" thickBot="1">
      <c r="B117" s="291" t="s">
        <v>291</v>
      </c>
      <c r="C117" s="274" t="s">
        <v>292</v>
      </c>
      <c r="D117" s="274" t="s">
        <v>293</v>
      </c>
      <c r="E117" s="275" t="s">
        <v>294</v>
      </c>
      <c r="F117" s="275" t="s">
        <v>500</v>
      </c>
      <c r="G117" s="275" t="s">
        <v>501</v>
      </c>
      <c r="H117" s="275" t="s">
        <v>502</v>
      </c>
      <c r="I117" s="275" t="s">
        <v>529</v>
      </c>
    </row>
    <row r="118" spans="1:9" ht="13.5" thickBot="1">
      <c r="B118" s="324"/>
      <c r="C118" s="325"/>
      <c r="D118" s="325"/>
      <c r="E118" s="325"/>
      <c r="F118" s="326"/>
      <c r="G118" s="326"/>
      <c r="H118" s="326"/>
      <c r="I118" s="326"/>
    </row>
    <row r="119" spans="1:9">
      <c r="B119" s="295" t="s">
        <v>381</v>
      </c>
      <c r="C119" s="315"/>
      <c r="D119" s="315"/>
      <c r="E119" s="315"/>
      <c r="F119" s="315"/>
      <c r="G119" s="316"/>
      <c r="H119" s="316"/>
      <c r="I119" s="317"/>
    </row>
    <row r="120" spans="1:9">
      <c r="B120" s="298" t="s">
        <v>15</v>
      </c>
      <c r="C120" s="318"/>
      <c r="D120" s="318"/>
      <c r="E120" s="318"/>
      <c r="F120" s="318"/>
      <c r="G120" s="319"/>
      <c r="H120" s="319"/>
      <c r="I120" s="320"/>
    </row>
    <row r="121" spans="1:9">
      <c r="B121" s="280" t="s">
        <v>577</v>
      </c>
      <c r="C121" s="249">
        <v>561200</v>
      </c>
      <c r="D121" s="249">
        <v>275000</v>
      </c>
      <c r="E121" s="249">
        <v>0</v>
      </c>
      <c r="F121" s="249">
        <v>0</v>
      </c>
      <c r="G121" s="249">
        <v>0</v>
      </c>
      <c r="H121" s="249">
        <v>0</v>
      </c>
      <c r="I121" s="281">
        <f>SUM(C121:H121)</f>
        <v>836200</v>
      </c>
    </row>
    <row r="122" spans="1:9" ht="13.5" thickBot="1">
      <c r="B122" s="304" t="s">
        <v>578</v>
      </c>
      <c r="C122" s="290">
        <f>SUM(C121)</f>
        <v>561200</v>
      </c>
      <c r="D122" s="290">
        <f t="shared" ref="D122:I122" si="21">SUM(D121)</f>
        <v>275000</v>
      </c>
      <c r="E122" s="290">
        <f t="shared" si="21"/>
        <v>0</v>
      </c>
      <c r="F122" s="290">
        <f t="shared" si="21"/>
        <v>0</v>
      </c>
      <c r="G122" s="290">
        <f t="shared" si="21"/>
        <v>0</v>
      </c>
      <c r="H122" s="290">
        <f t="shared" si="21"/>
        <v>0</v>
      </c>
      <c r="I122" s="290">
        <f t="shared" si="21"/>
        <v>836200</v>
      </c>
    </row>
    <row r="123" spans="1:9" ht="13.5" thickBot="1"/>
    <row r="124" spans="1:9">
      <c r="B124" s="314" t="s">
        <v>514</v>
      </c>
      <c r="C124" s="327"/>
      <c r="D124" s="327"/>
      <c r="E124" s="327"/>
      <c r="F124" s="327"/>
      <c r="G124" s="328"/>
      <c r="H124" s="328"/>
      <c r="I124" s="329"/>
    </row>
    <row r="125" spans="1:9">
      <c r="B125" s="280" t="s">
        <v>579</v>
      </c>
      <c r="C125" s="249">
        <v>0</v>
      </c>
      <c r="D125" s="249">
        <v>105000</v>
      </c>
      <c r="E125" s="249">
        <v>0</v>
      </c>
      <c r="F125" s="249">
        <v>0</v>
      </c>
      <c r="G125" s="249">
        <v>0</v>
      </c>
      <c r="H125" s="249">
        <v>0</v>
      </c>
      <c r="I125" s="281">
        <f>SUM(C125:H125)</f>
        <v>105000</v>
      </c>
    </row>
    <row r="126" spans="1:9">
      <c r="B126" s="280" t="s">
        <v>580</v>
      </c>
      <c r="C126" s="249">
        <v>0</v>
      </c>
      <c r="D126" s="249">
        <v>0</v>
      </c>
      <c r="E126" s="249">
        <v>500000</v>
      </c>
      <c r="F126" s="249">
        <v>0</v>
      </c>
      <c r="G126" s="249">
        <v>0</v>
      </c>
      <c r="H126" s="249">
        <v>0</v>
      </c>
      <c r="I126" s="281">
        <f t="shared" ref="I126:I151" si="22">SUM(C126:H126)</f>
        <v>500000</v>
      </c>
    </row>
    <row r="127" spans="1:9">
      <c r="B127" s="280" t="s">
        <v>581</v>
      </c>
      <c r="C127" s="249">
        <v>43000</v>
      </c>
      <c r="D127" s="249">
        <v>98500</v>
      </c>
      <c r="E127" s="249">
        <v>143700</v>
      </c>
      <c r="F127" s="249">
        <v>144500</v>
      </c>
      <c r="G127" s="249">
        <v>145300</v>
      </c>
      <c r="H127" s="249">
        <v>0</v>
      </c>
      <c r="I127" s="281">
        <f t="shared" si="22"/>
        <v>575000</v>
      </c>
    </row>
    <row r="128" spans="1:9">
      <c r="B128" s="280" t="s">
        <v>582</v>
      </c>
      <c r="C128" s="249">
        <v>0</v>
      </c>
      <c r="D128" s="249">
        <v>420000</v>
      </c>
      <c r="E128" s="249">
        <v>0</v>
      </c>
      <c r="F128" s="249">
        <v>0</v>
      </c>
      <c r="G128" s="249">
        <v>0</v>
      </c>
      <c r="H128" s="249">
        <v>0</v>
      </c>
      <c r="I128" s="281">
        <f t="shared" si="22"/>
        <v>420000</v>
      </c>
    </row>
    <row r="129" spans="2:9">
      <c r="B129" s="280" t="s">
        <v>583</v>
      </c>
      <c r="C129" s="249">
        <v>0</v>
      </c>
      <c r="D129" s="249">
        <v>450000</v>
      </c>
      <c r="E129" s="249">
        <v>0</v>
      </c>
      <c r="F129" s="249">
        <v>0</v>
      </c>
      <c r="G129" s="249">
        <v>0</v>
      </c>
      <c r="H129" s="249">
        <v>0</v>
      </c>
      <c r="I129" s="281">
        <f t="shared" si="22"/>
        <v>450000</v>
      </c>
    </row>
    <row r="130" spans="2:9">
      <c r="B130" s="280" t="s">
        <v>584</v>
      </c>
      <c r="C130" s="249">
        <v>0</v>
      </c>
      <c r="D130" s="249">
        <v>880000</v>
      </c>
      <c r="E130" s="249">
        <v>0</v>
      </c>
      <c r="F130" s="249">
        <v>0</v>
      </c>
      <c r="G130" s="249">
        <v>0</v>
      </c>
      <c r="H130" s="249">
        <v>0</v>
      </c>
      <c r="I130" s="281">
        <f t="shared" si="22"/>
        <v>880000</v>
      </c>
    </row>
    <row r="131" spans="2:9">
      <c r="B131" s="280" t="s">
        <v>585</v>
      </c>
      <c r="C131" s="249">
        <v>0</v>
      </c>
      <c r="D131" s="249">
        <v>0</v>
      </c>
      <c r="E131" s="249">
        <v>0</v>
      </c>
      <c r="F131" s="249">
        <v>50000</v>
      </c>
      <c r="G131" s="249">
        <v>0</v>
      </c>
      <c r="H131" s="249">
        <v>0</v>
      </c>
      <c r="I131" s="281">
        <f t="shared" si="22"/>
        <v>50000</v>
      </c>
    </row>
    <row r="132" spans="2:9">
      <c r="B132" s="280" t="s">
        <v>586</v>
      </c>
      <c r="C132" s="249">
        <v>0</v>
      </c>
      <c r="D132" s="249">
        <v>0</v>
      </c>
      <c r="E132" s="249">
        <v>50000</v>
      </c>
      <c r="F132" s="249">
        <v>0</v>
      </c>
      <c r="G132" s="249">
        <v>0</v>
      </c>
      <c r="H132" s="249">
        <v>0</v>
      </c>
      <c r="I132" s="281">
        <f t="shared" si="22"/>
        <v>50000</v>
      </c>
    </row>
    <row r="133" spans="2:9">
      <c r="B133" s="280" t="s">
        <v>587</v>
      </c>
      <c r="C133" s="249">
        <v>0</v>
      </c>
      <c r="D133" s="249">
        <v>0</v>
      </c>
      <c r="E133" s="249">
        <v>0</v>
      </c>
      <c r="F133" s="249">
        <v>3000000</v>
      </c>
      <c r="G133" s="249">
        <v>0</v>
      </c>
      <c r="H133" s="249">
        <v>0</v>
      </c>
      <c r="I133" s="281">
        <f t="shared" si="22"/>
        <v>3000000</v>
      </c>
    </row>
    <row r="134" spans="2:9">
      <c r="B134" s="280" t="s">
        <v>588</v>
      </c>
      <c r="C134" s="249">
        <v>0</v>
      </c>
      <c r="D134" s="249">
        <v>0</v>
      </c>
      <c r="E134" s="249">
        <v>3000000</v>
      </c>
      <c r="F134" s="249">
        <v>0</v>
      </c>
      <c r="G134" s="249">
        <v>0</v>
      </c>
      <c r="H134" s="249">
        <v>0</v>
      </c>
      <c r="I134" s="281">
        <f t="shared" si="22"/>
        <v>3000000</v>
      </c>
    </row>
    <row r="135" spans="2:9">
      <c r="B135" s="280" t="s">
        <v>589</v>
      </c>
      <c r="C135" s="249">
        <v>0</v>
      </c>
      <c r="D135" s="249">
        <v>0</v>
      </c>
      <c r="E135" s="249">
        <v>0</v>
      </c>
      <c r="F135" s="249">
        <v>3000000</v>
      </c>
      <c r="G135" s="249">
        <v>0</v>
      </c>
      <c r="H135" s="249">
        <v>0</v>
      </c>
      <c r="I135" s="281">
        <f t="shared" si="22"/>
        <v>3000000</v>
      </c>
    </row>
    <row r="136" spans="2:9">
      <c r="B136" s="280" t="s">
        <v>642</v>
      </c>
      <c r="C136" s="249">
        <v>0</v>
      </c>
      <c r="D136" s="249">
        <v>0</v>
      </c>
      <c r="E136" s="249">
        <v>0</v>
      </c>
      <c r="F136" s="249">
        <v>0</v>
      </c>
      <c r="G136" s="249">
        <v>2100000</v>
      </c>
      <c r="H136" s="249">
        <v>0</v>
      </c>
      <c r="I136" s="281">
        <f t="shared" si="22"/>
        <v>2100000</v>
      </c>
    </row>
    <row r="137" spans="2:9">
      <c r="B137" s="280" t="s">
        <v>590</v>
      </c>
      <c r="C137" s="249">
        <v>0</v>
      </c>
      <c r="D137" s="249">
        <v>25000</v>
      </c>
      <c r="E137" s="249">
        <v>50000</v>
      </c>
      <c r="F137" s="249">
        <v>425000</v>
      </c>
      <c r="G137" s="249">
        <v>0</v>
      </c>
      <c r="H137" s="249">
        <v>0</v>
      </c>
      <c r="I137" s="281">
        <f t="shared" si="22"/>
        <v>500000</v>
      </c>
    </row>
    <row r="138" spans="2:9">
      <c r="B138" s="280" t="s">
        <v>591</v>
      </c>
      <c r="C138" s="249">
        <v>0</v>
      </c>
      <c r="D138" s="249">
        <v>500000</v>
      </c>
      <c r="E138" s="249">
        <v>0</v>
      </c>
      <c r="F138" s="249">
        <v>0</v>
      </c>
      <c r="G138" s="249">
        <v>0</v>
      </c>
      <c r="H138" s="249">
        <v>0</v>
      </c>
      <c r="I138" s="281">
        <f t="shared" si="22"/>
        <v>500000</v>
      </c>
    </row>
    <row r="139" spans="2:9">
      <c r="B139" s="280" t="s">
        <v>592</v>
      </c>
      <c r="C139" s="249">
        <v>0</v>
      </c>
      <c r="D139" s="249">
        <v>114000</v>
      </c>
      <c r="E139" s="249">
        <v>228000</v>
      </c>
      <c r="F139" s="249">
        <v>1938000</v>
      </c>
      <c r="G139" s="249">
        <v>0</v>
      </c>
      <c r="H139" s="249">
        <v>0</v>
      </c>
      <c r="I139" s="281">
        <f t="shared" si="22"/>
        <v>2280000</v>
      </c>
    </row>
    <row r="140" spans="2:9">
      <c r="B140" s="280" t="s">
        <v>641</v>
      </c>
      <c r="C140" s="249">
        <v>0</v>
      </c>
      <c r="D140" s="249">
        <v>200000</v>
      </c>
      <c r="E140" s="249">
        <v>0</v>
      </c>
      <c r="F140" s="249">
        <v>0</v>
      </c>
      <c r="G140" s="249">
        <v>0</v>
      </c>
      <c r="H140" s="249">
        <v>0</v>
      </c>
      <c r="I140" s="281">
        <f t="shared" si="22"/>
        <v>200000</v>
      </c>
    </row>
    <row r="141" spans="2:9">
      <c r="B141" s="280" t="s">
        <v>593</v>
      </c>
      <c r="C141" s="249">
        <v>0</v>
      </c>
      <c r="D141" s="249">
        <v>0</v>
      </c>
      <c r="E141" s="249">
        <v>0</v>
      </c>
      <c r="F141" s="249">
        <v>3000000</v>
      </c>
      <c r="G141" s="249">
        <v>0</v>
      </c>
      <c r="H141" s="249">
        <v>0</v>
      </c>
      <c r="I141" s="281">
        <f t="shared" si="22"/>
        <v>3000000</v>
      </c>
    </row>
    <row r="142" spans="2:9">
      <c r="B142" s="280" t="s">
        <v>594</v>
      </c>
      <c r="C142" s="249">
        <v>0</v>
      </c>
      <c r="D142" s="249">
        <v>0</v>
      </c>
      <c r="E142" s="249">
        <v>0</v>
      </c>
      <c r="F142" s="249">
        <v>0</v>
      </c>
      <c r="G142" s="249">
        <v>0</v>
      </c>
      <c r="H142" s="249">
        <v>5000000</v>
      </c>
      <c r="I142" s="281">
        <f t="shared" si="22"/>
        <v>5000000</v>
      </c>
    </row>
    <row r="143" spans="2:9">
      <c r="B143" s="280" t="s">
        <v>595</v>
      </c>
      <c r="C143" s="249">
        <v>10000</v>
      </c>
      <c r="D143" s="249">
        <v>0</v>
      </c>
      <c r="E143" s="249">
        <v>0</v>
      </c>
      <c r="F143" s="249">
        <v>0</v>
      </c>
      <c r="G143" s="249">
        <v>0</v>
      </c>
      <c r="H143" s="249">
        <v>0</v>
      </c>
      <c r="I143" s="281">
        <f t="shared" si="22"/>
        <v>10000</v>
      </c>
    </row>
    <row r="144" spans="2:9">
      <c r="B144" s="280" t="s">
        <v>596</v>
      </c>
      <c r="C144" s="249">
        <v>0</v>
      </c>
      <c r="D144" s="249">
        <v>0</v>
      </c>
      <c r="E144" s="249">
        <v>0</v>
      </c>
      <c r="F144" s="249">
        <v>50000</v>
      </c>
      <c r="G144" s="249">
        <v>0</v>
      </c>
      <c r="H144" s="249">
        <v>0</v>
      </c>
      <c r="I144" s="281">
        <f t="shared" si="22"/>
        <v>50000</v>
      </c>
    </row>
    <row r="145" spans="2:9">
      <c r="B145" s="280" t="s">
        <v>597</v>
      </c>
      <c r="C145" s="249">
        <v>60000</v>
      </c>
      <c r="D145" s="249">
        <v>0</v>
      </c>
      <c r="E145" s="249">
        <v>0</v>
      </c>
      <c r="F145" s="249">
        <v>0</v>
      </c>
      <c r="G145" s="249">
        <v>0</v>
      </c>
      <c r="H145" s="249">
        <v>0</v>
      </c>
      <c r="I145" s="281">
        <f t="shared" si="22"/>
        <v>60000</v>
      </c>
    </row>
    <row r="146" spans="2:9">
      <c r="B146" s="280" t="s">
        <v>598</v>
      </c>
      <c r="C146" s="249">
        <v>0</v>
      </c>
      <c r="D146" s="249">
        <v>440000</v>
      </c>
      <c r="E146" s="249">
        <v>0</v>
      </c>
      <c r="F146" s="249">
        <v>0</v>
      </c>
      <c r="G146" s="249">
        <v>0</v>
      </c>
      <c r="H146" s="249">
        <v>0</v>
      </c>
      <c r="I146" s="281">
        <f t="shared" si="22"/>
        <v>440000</v>
      </c>
    </row>
    <row r="147" spans="2:9">
      <c r="B147" s="330" t="s">
        <v>599</v>
      </c>
      <c r="C147" s="249">
        <v>250000</v>
      </c>
      <c r="D147" s="249">
        <v>0</v>
      </c>
      <c r="E147" s="249">
        <v>0</v>
      </c>
      <c r="F147" s="249">
        <v>0</v>
      </c>
      <c r="G147" s="249">
        <v>0</v>
      </c>
      <c r="H147" s="249">
        <v>0</v>
      </c>
      <c r="I147" s="281">
        <f t="shared" si="22"/>
        <v>250000</v>
      </c>
    </row>
    <row r="148" spans="2:9">
      <c r="B148" s="330" t="s">
        <v>600</v>
      </c>
      <c r="C148" s="249">
        <v>94600</v>
      </c>
      <c r="D148" s="249">
        <v>0</v>
      </c>
      <c r="E148" s="249">
        <v>0</v>
      </c>
      <c r="F148" s="249">
        <v>0</v>
      </c>
      <c r="G148" s="249">
        <v>0</v>
      </c>
      <c r="H148" s="249">
        <v>0</v>
      </c>
      <c r="I148" s="281">
        <f t="shared" si="22"/>
        <v>94600</v>
      </c>
    </row>
    <row r="149" spans="2:9">
      <c r="B149" s="331" t="s">
        <v>601</v>
      </c>
      <c r="C149" s="249">
        <v>0</v>
      </c>
      <c r="D149" s="249">
        <v>250000</v>
      </c>
      <c r="E149" s="249">
        <v>1125000</v>
      </c>
      <c r="F149" s="249">
        <v>1125000</v>
      </c>
      <c r="G149" s="249">
        <v>0</v>
      </c>
      <c r="H149" s="249">
        <v>0</v>
      </c>
      <c r="I149" s="281">
        <f t="shared" si="22"/>
        <v>2500000</v>
      </c>
    </row>
    <row r="150" spans="2:9">
      <c r="B150" s="331" t="s">
        <v>602</v>
      </c>
      <c r="C150" s="249">
        <v>3000000</v>
      </c>
      <c r="D150" s="249">
        <v>0</v>
      </c>
      <c r="E150" s="249">
        <v>0</v>
      </c>
      <c r="F150" s="249">
        <v>0</v>
      </c>
      <c r="G150" s="249">
        <v>0</v>
      </c>
      <c r="H150" s="249">
        <v>0</v>
      </c>
      <c r="I150" s="281">
        <f t="shared" si="22"/>
        <v>3000000</v>
      </c>
    </row>
    <row r="151" spans="2:9">
      <c r="B151" s="331" t="s">
        <v>603</v>
      </c>
      <c r="C151" s="249">
        <v>0</v>
      </c>
      <c r="D151" s="249">
        <v>1000000</v>
      </c>
      <c r="E151" s="249">
        <v>0</v>
      </c>
      <c r="F151" s="249">
        <v>0</v>
      </c>
      <c r="G151" s="249">
        <v>0</v>
      </c>
      <c r="H151" s="249">
        <v>0</v>
      </c>
      <c r="I151" s="281">
        <f t="shared" si="22"/>
        <v>1000000</v>
      </c>
    </row>
    <row r="152" spans="2:9" ht="13.5" thickBot="1">
      <c r="B152" s="304" t="s">
        <v>578</v>
      </c>
      <c r="C152" s="290">
        <f>SUM(C125:C151)</f>
        <v>3457600</v>
      </c>
      <c r="D152" s="290">
        <f t="shared" ref="D152:I152" si="23">SUM(D125:D151)</f>
        <v>4482500</v>
      </c>
      <c r="E152" s="290">
        <f t="shared" si="23"/>
        <v>5096700</v>
      </c>
      <c r="F152" s="290">
        <f t="shared" si="23"/>
        <v>12732500</v>
      </c>
      <c r="G152" s="290">
        <f t="shared" si="23"/>
        <v>2245300</v>
      </c>
      <c r="H152" s="290">
        <f t="shared" si="23"/>
        <v>5000000</v>
      </c>
      <c r="I152" s="290">
        <f t="shared" si="23"/>
        <v>33014600</v>
      </c>
    </row>
    <row r="153" spans="2:9" ht="13.5" thickBot="1"/>
    <row r="154" spans="2:9" ht="13.5" thickBot="1">
      <c r="B154" s="308" t="s">
        <v>384</v>
      </c>
      <c r="C154" s="309">
        <f>C152+C122</f>
        <v>4018800</v>
      </c>
      <c r="D154" s="309">
        <f t="shared" ref="D154:H154" si="24">D152+D122</f>
        <v>4757500</v>
      </c>
      <c r="E154" s="309">
        <f t="shared" si="24"/>
        <v>5096700</v>
      </c>
      <c r="F154" s="309">
        <f t="shared" si="24"/>
        <v>12732500</v>
      </c>
      <c r="G154" s="309">
        <f t="shared" si="24"/>
        <v>2245300</v>
      </c>
      <c r="H154" s="309">
        <f t="shared" si="24"/>
        <v>5000000</v>
      </c>
      <c r="I154" s="309">
        <f>I152+I122</f>
        <v>33850800</v>
      </c>
    </row>
    <row r="155" spans="2:9" ht="13.5" thickBot="1">
      <c r="B155" s="310"/>
      <c r="C155" s="311"/>
      <c r="D155" s="311"/>
      <c r="E155" s="311"/>
      <c r="F155" s="311"/>
      <c r="G155" s="311"/>
      <c r="H155" s="311"/>
      <c r="I155" s="311"/>
    </row>
    <row r="156" spans="2:9" ht="26.25" thickBot="1">
      <c r="B156" s="291" t="s">
        <v>291</v>
      </c>
      <c r="C156" s="274" t="s">
        <v>292</v>
      </c>
      <c r="D156" s="274" t="s">
        <v>293</v>
      </c>
      <c r="E156" s="275" t="s">
        <v>294</v>
      </c>
      <c r="F156" s="275" t="s">
        <v>500</v>
      </c>
      <c r="G156" s="275" t="s">
        <v>501</v>
      </c>
      <c r="H156" s="275" t="s">
        <v>502</v>
      </c>
      <c r="I156" s="275" t="s">
        <v>529</v>
      </c>
    </row>
    <row r="157" spans="2:9" ht="13.5" thickBot="1"/>
    <row r="158" spans="2:9">
      <c r="B158" s="295" t="s">
        <v>604</v>
      </c>
      <c r="C158" s="315"/>
      <c r="D158" s="315"/>
      <c r="E158" s="315"/>
      <c r="F158" s="315"/>
      <c r="G158" s="316"/>
      <c r="H158" s="316"/>
      <c r="I158" s="317"/>
    </row>
    <row r="159" spans="2:9">
      <c r="B159" s="298" t="s">
        <v>16</v>
      </c>
      <c r="C159" s="318"/>
      <c r="D159" s="318"/>
      <c r="E159" s="318"/>
      <c r="F159" s="318"/>
      <c r="G159" s="319"/>
      <c r="H159" s="319"/>
      <c r="I159" s="320"/>
    </row>
    <row r="160" spans="2:9">
      <c r="B160" s="331" t="s">
        <v>605</v>
      </c>
      <c r="C160" s="249">
        <v>30000</v>
      </c>
      <c r="D160" s="249">
        <v>0</v>
      </c>
      <c r="E160" s="249">
        <v>0</v>
      </c>
      <c r="F160" s="249">
        <v>0</v>
      </c>
      <c r="G160" s="249">
        <v>0</v>
      </c>
      <c r="H160" s="249">
        <v>0</v>
      </c>
      <c r="I160" s="281">
        <f t="shared" ref="I160:I162" si="25">SUM(C160:H160)</f>
        <v>30000</v>
      </c>
    </row>
    <row r="161" spans="2:9">
      <c r="B161" s="332" t="s">
        <v>606</v>
      </c>
      <c r="C161" s="249">
        <v>12500</v>
      </c>
      <c r="D161" s="249">
        <v>0</v>
      </c>
      <c r="E161" s="249">
        <v>0</v>
      </c>
      <c r="F161" s="249">
        <v>0</v>
      </c>
      <c r="G161" s="249">
        <v>0</v>
      </c>
      <c r="H161" s="249">
        <v>0</v>
      </c>
      <c r="I161" s="281">
        <f t="shared" si="25"/>
        <v>12500</v>
      </c>
    </row>
    <row r="162" spans="2:9">
      <c r="B162" s="280" t="s">
        <v>607</v>
      </c>
      <c r="C162" s="249">
        <v>279300</v>
      </c>
      <c r="D162" s="249">
        <v>250000</v>
      </c>
      <c r="E162" s="249">
        <v>250000</v>
      </c>
      <c r="F162" s="249">
        <v>250000</v>
      </c>
      <c r="G162" s="249">
        <v>250000</v>
      </c>
      <c r="H162" s="249">
        <v>250000</v>
      </c>
      <c r="I162" s="281">
        <f t="shared" si="25"/>
        <v>1529300</v>
      </c>
    </row>
    <row r="163" spans="2:9" ht="13.5" thickBot="1">
      <c r="B163" s="304" t="s">
        <v>464</v>
      </c>
      <c r="C163" s="290">
        <v>321800</v>
      </c>
      <c r="D163" s="290">
        <v>250000</v>
      </c>
      <c r="E163" s="290">
        <v>250000</v>
      </c>
      <c r="F163" s="290">
        <v>250000</v>
      </c>
      <c r="G163" s="290">
        <v>250000</v>
      </c>
      <c r="H163" s="290">
        <v>250000</v>
      </c>
      <c r="I163" s="322">
        <v>1571800</v>
      </c>
    </row>
    <row r="164" spans="2:9" ht="13.5" thickBot="1"/>
    <row r="165" spans="2:9">
      <c r="B165" s="314" t="s">
        <v>608</v>
      </c>
      <c r="C165" s="296"/>
      <c r="D165" s="296"/>
      <c r="E165" s="296"/>
      <c r="F165" s="296"/>
      <c r="G165" s="321"/>
      <c r="H165" s="321"/>
      <c r="I165" s="297"/>
    </row>
    <row r="166" spans="2:9">
      <c r="B166" s="280" t="s">
        <v>609</v>
      </c>
      <c r="C166" s="249">
        <v>0</v>
      </c>
      <c r="D166" s="249">
        <v>17900</v>
      </c>
      <c r="E166" s="249">
        <v>0</v>
      </c>
      <c r="F166" s="249">
        <v>0</v>
      </c>
      <c r="G166" s="249">
        <v>0</v>
      </c>
      <c r="H166" s="249">
        <v>0</v>
      </c>
      <c r="I166" s="281">
        <f t="shared" ref="I166:I170" si="26">SUM(C166:H166)</f>
        <v>17900</v>
      </c>
    </row>
    <row r="167" spans="2:9">
      <c r="B167" s="280" t="s">
        <v>610</v>
      </c>
      <c r="C167" s="249">
        <v>35900</v>
      </c>
      <c r="D167" s="249">
        <v>0</v>
      </c>
      <c r="E167" s="249">
        <v>0</v>
      </c>
      <c r="F167" s="249">
        <v>0</v>
      </c>
      <c r="G167" s="249">
        <v>0</v>
      </c>
      <c r="H167" s="249">
        <v>0</v>
      </c>
      <c r="I167" s="281">
        <f t="shared" si="26"/>
        <v>35900</v>
      </c>
    </row>
    <row r="168" spans="2:9">
      <c r="B168" s="280" t="s">
        <v>611</v>
      </c>
      <c r="C168" s="249">
        <v>69900</v>
      </c>
      <c r="D168" s="249">
        <v>0</v>
      </c>
      <c r="E168" s="249">
        <v>0</v>
      </c>
      <c r="F168" s="249">
        <v>0</v>
      </c>
      <c r="G168" s="249">
        <v>0</v>
      </c>
      <c r="H168" s="249">
        <v>0</v>
      </c>
      <c r="I168" s="281">
        <f t="shared" si="26"/>
        <v>69900</v>
      </c>
    </row>
    <row r="169" spans="2:9">
      <c r="B169" s="280" t="s">
        <v>612</v>
      </c>
      <c r="C169" s="249">
        <v>85000</v>
      </c>
      <c r="D169" s="249">
        <v>0</v>
      </c>
      <c r="E169" s="249">
        <v>0</v>
      </c>
      <c r="F169" s="249">
        <v>0</v>
      </c>
      <c r="G169" s="249">
        <v>0</v>
      </c>
      <c r="H169" s="249">
        <v>0</v>
      </c>
      <c r="I169" s="281">
        <f t="shared" si="26"/>
        <v>85000</v>
      </c>
    </row>
    <row r="170" spans="2:9">
      <c r="B170" s="280" t="s">
        <v>613</v>
      </c>
      <c r="C170" s="249">
        <v>0</v>
      </c>
      <c r="D170" s="249">
        <v>62200</v>
      </c>
      <c r="E170" s="249">
        <v>0</v>
      </c>
      <c r="F170" s="249">
        <v>0</v>
      </c>
      <c r="G170" s="249">
        <v>0</v>
      </c>
      <c r="H170" s="249">
        <v>0</v>
      </c>
      <c r="I170" s="281">
        <f t="shared" si="26"/>
        <v>62200</v>
      </c>
    </row>
    <row r="171" spans="2:9" ht="13.5" thickBot="1">
      <c r="B171" s="304" t="s">
        <v>614</v>
      </c>
      <c r="C171" s="290">
        <f>SUM(C166:C170)</f>
        <v>190800</v>
      </c>
      <c r="D171" s="290">
        <f t="shared" ref="D171:I171" si="27">SUM(D166:D170)</f>
        <v>80100</v>
      </c>
      <c r="E171" s="290">
        <f t="shared" si="27"/>
        <v>0</v>
      </c>
      <c r="F171" s="290">
        <f t="shared" si="27"/>
        <v>0</v>
      </c>
      <c r="G171" s="290">
        <f t="shared" si="27"/>
        <v>0</v>
      </c>
      <c r="H171" s="290">
        <f t="shared" si="27"/>
        <v>0</v>
      </c>
      <c r="I171" s="290">
        <f t="shared" si="27"/>
        <v>270900</v>
      </c>
    </row>
    <row r="172" spans="2:9" ht="13.5" thickBot="1"/>
    <row r="173" spans="2:9" ht="13.5" thickBot="1">
      <c r="B173" s="308" t="s">
        <v>615</v>
      </c>
      <c r="C173" s="309">
        <f>C171+C163</f>
        <v>512600</v>
      </c>
      <c r="D173" s="309">
        <f t="shared" ref="D173:I173" si="28">D171+D163</f>
        <v>330100</v>
      </c>
      <c r="E173" s="309">
        <f t="shared" si="28"/>
        <v>250000</v>
      </c>
      <c r="F173" s="309">
        <f t="shared" si="28"/>
        <v>250000</v>
      </c>
      <c r="G173" s="309">
        <f t="shared" si="28"/>
        <v>250000</v>
      </c>
      <c r="H173" s="309">
        <f t="shared" si="28"/>
        <v>250000</v>
      </c>
      <c r="I173" s="309">
        <f t="shared" si="28"/>
        <v>1842700</v>
      </c>
    </row>
    <row r="174" spans="2:9" ht="13.5" thickBot="1">
      <c r="B174" s="333"/>
      <c r="C174" s="334"/>
      <c r="D174" s="334"/>
      <c r="E174" s="334"/>
      <c r="F174" s="334"/>
      <c r="G174" s="334"/>
      <c r="H174" s="334"/>
      <c r="I174" s="334"/>
    </row>
    <row r="175" spans="2:9">
      <c r="B175" s="335" t="s">
        <v>616</v>
      </c>
      <c r="C175" s="336">
        <f t="shared" ref="C175:I175" si="29">C173+C154+C115+C103+C84+C61</f>
        <v>17083800</v>
      </c>
      <c r="D175" s="336">
        <f t="shared" si="29"/>
        <v>15017500</v>
      </c>
      <c r="E175" s="336">
        <f t="shared" si="29"/>
        <v>6939000</v>
      </c>
      <c r="F175" s="336">
        <f t="shared" si="29"/>
        <v>14561700</v>
      </c>
      <c r="G175" s="336">
        <f t="shared" si="29"/>
        <v>3845300</v>
      </c>
      <c r="H175" s="336">
        <f t="shared" si="29"/>
        <v>6600000</v>
      </c>
      <c r="I175" s="336">
        <f t="shared" si="29"/>
        <v>64047300</v>
      </c>
    </row>
    <row r="176" spans="2:9">
      <c r="B176" s="337"/>
      <c r="C176" s="338"/>
      <c r="D176" s="338"/>
      <c r="E176" s="338"/>
      <c r="F176" s="338"/>
      <c r="G176" s="338"/>
      <c r="H176" s="338"/>
      <c r="I176" s="339"/>
    </row>
    <row r="177" spans="1:9" s="350" customFormat="1">
      <c r="A177" s="350" t="s">
        <v>496</v>
      </c>
      <c r="B177" s="340" t="s">
        <v>617</v>
      </c>
      <c r="C177" s="249">
        <v>1929600</v>
      </c>
      <c r="D177" s="249">
        <v>5411100</v>
      </c>
      <c r="E177" s="249">
        <v>1324500</v>
      </c>
      <c r="F177" s="249">
        <v>1463200</v>
      </c>
      <c r="G177" s="249">
        <v>1069500</v>
      </c>
      <c r="H177" s="249">
        <v>2551000</v>
      </c>
      <c r="I177" s="351">
        <v>13748900</v>
      </c>
    </row>
    <row r="178" spans="1:9">
      <c r="B178" s="337"/>
      <c r="C178" s="341"/>
      <c r="D178" s="341"/>
      <c r="E178" s="341"/>
      <c r="F178" s="341"/>
      <c r="G178" s="341"/>
      <c r="H178" s="341"/>
      <c r="I178" s="342"/>
    </row>
    <row r="179" spans="1:9">
      <c r="B179" s="343" t="s">
        <v>618</v>
      </c>
      <c r="C179" s="344">
        <v>1929600</v>
      </c>
      <c r="D179" s="344">
        <v>5411100</v>
      </c>
      <c r="E179" s="344">
        <v>1324500</v>
      </c>
      <c r="F179" s="344">
        <v>1463200</v>
      </c>
      <c r="G179" s="344">
        <v>1069500</v>
      </c>
      <c r="H179" s="344">
        <v>2551000</v>
      </c>
      <c r="I179" s="345">
        <v>13748900</v>
      </c>
    </row>
    <row r="180" spans="1:9">
      <c r="B180" s="337"/>
      <c r="C180" s="346"/>
      <c r="D180" s="346"/>
      <c r="E180" s="346"/>
      <c r="F180" s="346"/>
      <c r="G180" s="346"/>
      <c r="H180" s="346"/>
      <c r="I180" s="347"/>
    </row>
    <row r="181" spans="1:9" ht="13.5" thickBot="1">
      <c r="B181" s="348" t="s">
        <v>619</v>
      </c>
      <c r="C181" s="349">
        <f>C179+C175</f>
        <v>19013400</v>
      </c>
      <c r="D181" s="349">
        <f t="shared" ref="D181:I181" si="30">D179+D175</f>
        <v>20428600</v>
      </c>
      <c r="E181" s="349">
        <f t="shared" si="30"/>
        <v>8263500</v>
      </c>
      <c r="F181" s="349">
        <f t="shared" si="30"/>
        <v>16024900</v>
      </c>
      <c r="G181" s="349">
        <f t="shared" si="30"/>
        <v>4914800</v>
      </c>
      <c r="H181" s="349">
        <f t="shared" si="30"/>
        <v>9151000</v>
      </c>
      <c r="I181" s="349">
        <f t="shared" si="30"/>
        <v>77796200</v>
      </c>
    </row>
  </sheetData>
  <pageMargins left="0.70866141732283472" right="0.70866141732283472" top="0.74803149606299213" bottom="0.74803149606299213" header="0.31496062992125984" footer="0.31496062992125984"/>
  <pageSetup paperSize="9" scale="78" fitToHeight="0" orientation="landscape" r:id="rId1"/>
  <rowBreaks count="5" manualBreakCount="5">
    <brk id="34" max="16383" man="1"/>
    <brk id="61" max="16383" man="1"/>
    <brk id="85" max="16383" man="1"/>
    <brk id="116" max="16383" man="1"/>
    <brk id="155" max="16383" man="1"/>
  </rowBreaks>
  <colBreaks count="1" manualBreakCount="1">
    <brk id="8" max="1048575"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22:J35"/>
  <sheetViews>
    <sheetView showGridLines="0" zoomScaleNormal="100" workbookViewId="0"/>
  </sheetViews>
  <sheetFormatPr defaultRowHeight="15"/>
  <sheetData>
    <row r="22" spans="1:10" ht="45">
      <c r="A22" s="88" t="s">
        <v>191</v>
      </c>
      <c r="C22" s="88"/>
      <c r="D22" s="88"/>
      <c r="E22" s="88"/>
      <c r="F22" s="88"/>
      <c r="G22" s="88"/>
      <c r="H22" s="88"/>
      <c r="I22" s="88"/>
      <c r="J22" s="88"/>
    </row>
    <row r="23" spans="1:10" ht="45">
      <c r="C23" s="88" t="s">
        <v>188</v>
      </c>
    </row>
    <row r="24" spans="1:10" ht="45">
      <c r="D24" s="88" t="s">
        <v>202</v>
      </c>
    </row>
    <row r="25" spans="1:10" ht="35.25">
      <c r="A25" s="10"/>
    </row>
    <row r="26" spans="1:10" ht="35.25">
      <c r="A26" s="10"/>
    </row>
    <row r="27" spans="1:10" ht="35.25">
      <c r="A27" s="10"/>
    </row>
    <row r="28" spans="1:10" ht="35.25">
      <c r="A28" s="10"/>
    </row>
    <row r="33" spans="1:1" ht="35.25">
      <c r="A33" s="12"/>
    </row>
    <row r="34" spans="1:1" ht="20.25">
      <c r="A34" s="11"/>
    </row>
    <row r="35" spans="1:1" ht="20.25">
      <c r="A35" s="11"/>
    </row>
  </sheetData>
  <pageMargins left="0.7" right="0.7" top="0.75" bottom="0.75" header="0.3" footer="0.3"/>
  <pageSetup paperSize="9" scale="95"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H230"/>
  <sheetViews>
    <sheetView showGridLines="0" view="pageBreakPreview" zoomScaleNormal="100" zoomScaleSheetLayoutView="100" workbookViewId="0"/>
  </sheetViews>
  <sheetFormatPr defaultColWidth="9.140625" defaultRowHeight="15"/>
  <cols>
    <col min="1" max="1" width="66.7109375" bestFit="1" customWidth="1"/>
    <col min="2" max="7" width="10.7109375" customWidth="1"/>
    <col min="8" max="8" width="12.28515625" bestFit="1" customWidth="1"/>
    <col min="11" max="11" width="75.140625" bestFit="1" customWidth="1"/>
  </cols>
  <sheetData>
    <row r="1" spans="1:8" ht="15.75">
      <c r="A1" s="129" t="s">
        <v>290</v>
      </c>
      <c r="B1" s="130"/>
      <c r="C1" s="130"/>
      <c r="D1" s="130"/>
      <c r="E1" s="130"/>
      <c r="H1" s="131"/>
    </row>
    <row r="2" spans="1:8" ht="15.75" thickBot="1">
      <c r="A2" s="132"/>
      <c r="B2" s="130"/>
      <c r="C2" s="130"/>
      <c r="D2" s="130"/>
      <c r="E2" s="130"/>
      <c r="F2" s="133"/>
      <c r="G2" s="133"/>
    </row>
    <row r="3" spans="1:8" ht="26.25" thickBot="1">
      <c r="A3" s="134" t="s">
        <v>291</v>
      </c>
      <c r="B3" s="135" t="s">
        <v>292</v>
      </c>
      <c r="C3" s="136" t="s">
        <v>293</v>
      </c>
      <c r="D3" s="137" t="s">
        <v>294</v>
      </c>
      <c r="E3" s="138" t="s">
        <v>295</v>
      </c>
      <c r="F3" s="138" t="s">
        <v>296</v>
      </c>
      <c r="G3" s="138" t="s">
        <v>297</v>
      </c>
      <c r="H3" s="138" t="s">
        <v>298</v>
      </c>
    </row>
    <row r="4" spans="1:8">
      <c r="A4" s="139" t="s">
        <v>299</v>
      </c>
      <c r="B4" s="140"/>
      <c r="C4" s="140"/>
      <c r="D4" s="140"/>
      <c r="E4" s="140"/>
      <c r="F4" s="141"/>
      <c r="G4" s="142"/>
      <c r="H4" s="143"/>
    </row>
    <row r="5" spans="1:8">
      <c r="A5" s="144" t="s">
        <v>300</v>
      </c>
      <c r="B5" s="145"/>
      <c r="C5" s="145"/>
      <c r="D5" s="145"/>
      <c r="E5" s="145"/>
      <c r="F5" s="146"/>
      <c r="G5" s="147"/>
      <c r="H5" s="148"/>
    </row>
    <row r="6" spans="1:8">
      <c r="A6" s="149" t="s">
        <v>301</v>
      </c>
      <c r="B6" s="150">
        <v>0</v>
      </c>
      <c r="C6" s="150">
        <v>0</v>
      </c>
      <c r="D6" s="150">
        <v>0</v>
      </c>
      <c r="E6" s="150">
        <v>0</v>
      </c>
      <c r="F6" s="150">
        <v>0</v>
      </c>
      <c r="G6" s="150">
        <v>18000</v>
      </c>
      <c r="H6" s="148">
        <v>18000</v>
      </c>
    </row>
    <row r="7" spans="1:8">
      <c r="A7" s="149" t="s">
        <v>302</v>
      </c>
      <c r="B7" s="150">
        <v>0</v>
      </c>
      <c r="C7" s="150">
        <v>16000</v>
      </c>
      <c r="D7" s="150">
        <v>0</v>
      </c>
      <c r="E7" s="150">
        <v>0</v>
      </c>
      <c r="F7" s="150">
        <v>0</v>
      </c>
      <c r="G7" s="150">
        <v>0</v>
      </c>
      <c r="H7" s="148">
        <v>16000</v>
      </c>
    </row>
    <row r="8" spans="1:8">
      <c r="A8" s="149" t="s">
        <v>303</v>
      </c>
      <c r="B8" s="150">
        <v>0</v>
      </c>
      <c r="C8" s="150">
        <v>0</v>
      </c>
      <c r="D8" s="150">
        <v>0</v>
      </c>
      <c r="E8" s="150">
        <v>0</v>
      </c>
      <c r="F8" s="150">
        <v>0</v>
      </c>
      <c r="G8" s="150">
        <v>20000</v>
      </c>
      <c r="H8" s="148">
        <v>20000</v>
      </c>
    </row>
    <row r="9" spans="1:8">
      <c r="A9" s="149" t="s">
        <v>304</v>
      </c>
      <c r="B9" s="150">
        <v>0</v>
      </c>
      <c r="C9" s="150">
        <v>0</v>
      </c>
      <c r="D9" s="150">
        <v>0</v>
      </c>
      <c r="E9" s="150">
        <v>0</v>
      </c>
      <c r="F9" s="150">
        <v>0</v>
      </c>
      <c r="G9" s="150">
        <v>10000</v>
      </c>
      <c r="H9" s="148">
        <v>10000</v>
      </c>
    </row>
    <row r="10" spans="1:8">
      <c r="A10" s="149" t="s">
        <v>305</v>
      </c>
      <c r="B10" s="150">
        <v>0</v>
      </c>
      <c r="C10" s="150">
        <v>0</v>
      </c>
      <c r="D10" s="150">
        <v>0</v>
      </c>
      <c r="E10" s="150">
        <v>0</v>
      </c>
      <c r="F10" s="150">
        <v>0</v>
      </c>
      <c r="G10" s="150">
        <v>6000</v>
      </c>
      <c r="H10" s="148">
        <v>6000</v>
      </c>
    </row>
    <row r="11" spans="1:8">
      <c r="A11" s="149" t="s">
        <v>306</v>
      </c>
      <c r="B11" s="150">
        <v>0</v>
      </c>
      <c r="C11" s="150">
        <v>0</v>
      </c>
      <c r="D11" s="150">
        <v>0</v>
      </c>
      <c r="E11" s="150">
        <v>0</v>
      </c>
      <c r="F11" s="150">
        <v>0</v>
      </c>
      <c r="G11" s="150">
        <v>25000</v>
      </c>
      <c r="H11" s="148">
        <v>25000</v>
      </c>
    </row>
    <row r="12" spans="1:8">
      <c r="A12" s="149" t="s">
        <v>307</v>
      </c>
      <c r="B12" s="150">
        <v>0</v>
      </c>
      <c r="C12" s="150">
        <v>0</v>
      </c>
      <c r="D12" s="150">
        <v>0</v>
      </c>
      <c r="E12" s="150">
        <v>0</v>
      </c>
      <c r="F12" s="150">
        <v>0</v>
      </c>
      <c r="G12" s="150">
        <v>10000</v>
      </c>
      <c r="H12" s="148">
        <v>10000</v>
      </c>
    </row>
    <row r="13" spans="1:8">
      <c r="A13" s="149" t="s">
        <v>308</v>
      </c>
      <c r="B13" s="150">
        <v>0</v>
      </c>
      <c r="C13" s="150">
        <v>0</v>
      </c>
      <c r="D13" s="150">
        <v>0</v>
      </c>
      <c r="E13" s="150">
        <v>0</v>
      </c>
      <c r="F13" s="150">
        <v>0</v>
      </c>
      <c r="G13" s="150">
        <v>8000</v>
      </c>
      <c r="H13" s="148">
        <v>8000</v>
      </c>
    </row>
    <row r="14" spans="1:8">
      <c r="A14" s="149" t="s">
        <v>309</v>
      </c>
      <c r="B14" s="150">
        <v>0</v>
      </c>
      <c r="C14" s="150">
        <v>8000</v>
      </c>
      <c r="D14" s="150">
        <v>0</v>
      </c>
      <c r="E14" s="150">
        <v>0</v>
      </c>
      <c r="F14" s="150">
        <v>0</v>
      </c>
      <c r="G14" s="150">
        <v>8000</v>
      </c>
      <c r="H14" s="148">
        <v>16000</v>
      </c>
    </row>
    <row r="15" spans="1:8">
      <c r="A15" s="149" t="s">
        <v>310</v>
      </c>
      <c r="B15" s="150">
        <v>0</v>
      </c>
      <c r="C15" s="150">
        <v>0</v>
      </c>
      <c r="D15" s="150">
        <v>0</v>
      </c>
      <c r="E15" s="150">
        <v>0</v>
      </c>
      <c r="F15" s="150">
        <v>0</v>
      </c>
      <c r="G15" s="150">
        <v>80000</v>
      </c>
      <c r="H15" s="148">
        <v>80000</v>
      </c>
    </row>
    <row r="16" spans="1:8">
      <c r="A16" s="149" t="s">
        <v>311</v>
      </c>
      <c r="B16" s="150">
        <v>0</v>
      </c>
      <c r="C16" s="150">
        <v>0</v>
      </c>
      <c r="D16" s="150">
        <v>0</v>
      </c>
      <c r="E16" s="150">
        <v>0</v>
      </c>
      <c r="F16" s="150">
        <v>0</v>
      </c>
      <c r="G16" s="150">
        <v>10000</v>
      </c>
      <c r="H16" s="148">
        <v>10000</v>
      </c>
    </row>
    <row r="17" spans="1:8">
      <c r="A17" s="149" t="s">
        <v>312</v>
      </c>
      <c r="B17" s="150">
        <v>0</v>
      </c>
      <c r="C17" s="150">
        <v>0</v>
      </c>
      <c r="D17" s="150">
        <v>0</v>
      </c>
      <c r="E17" s="150">
        <v>0</v>
      </c>
      <c r="F17" s="150">
        <v>0</v>
      </c>
      <c r="G17" s="150">
        <v>20000</v>
      </c>
      <c r="H17" s="148">
        <v>20000</v>
      </c>
    </row>
    <row r="18" spans="1:8">
      <c r="A18" s="149" t="s">
        <v>313</v>
      </c>
      <c r="B18" s="150">
        <v>0</v>
      </c>
      <c r="C18" s="150">
        <v>0</v>
      </c>
      <c r="D18" s="150">
        <v>0</v>
      </c>
      <c r="E18" s="150">
        <v>0</v>
      </c>
      <c r="F18" s="150">
        <v>0</v>
      </c>
      <c r="G18" s="150">
        <v>42000</v>
      </c>
      <c r="H18" s="148">
        <v>42000</v>
      </c>
    </row>
    <row r="19" spans="1:8">
      <c r="A19" s="149" t="s">
        <v>314</v>
      </c>
      <c r="B19" s="150">
        <v>0</v>
      </c>
      <c r="C19" s="150">
        <v>0</v>
      </c>
      <c r="D19" s="150">
        <v>0</v>
      </c>
      <c r="E19" s="150">
        <v>0</v>
      </c>
      <c r="F19" s="150">
        <v>0</v>
      </c>
      <c r="G19" s="150">
        <v>10000</v>
      </c>
      <c r="H19" s="148">
        <v>10000</v>
      </c>
    </row>
    <row r="20" spans="1:8">
      <c r="A20" s="149" t="s">
        <v>315</v>
      </c>
      <c r="B20" s="150">
        <v>0</v>
      </c>
      <c r="C20" s="150">
        <v>3000</v>
      </c>
      <c r="D20" s="150">
        <v>0</v>
      </c>
      <c r="E20" s="150">
        <v>0</v>
      </c>
      <c r="F20" s="150">
        <v>0</v>
      </c>
      <c r="G20" s="150">
        <v>0</v>
      </c>
      <c r="H20" s="148">
        <v>3000</v>
      </c>
    </row>
    <row r="21" spans="1:8">
      <c r="A21" s="149" t="s">
        <v>316</v>
      </c>
      <c r="B21" s="150">
        <v>13000</v>
      </c>
      <c r="C21" s="150">
        <v>0</v>
      </c>
      <c r="D21" s="150">
        <v>0</v>
      </c>
      <c r="E21" s="150">
        <v>0</v>
      </c>
      <c r="F21" s="150">
        <v>0</v>
      </c>
      <c r="G21" s="150">
        <v>13000</v>
      </c>
      <c r="H21" s="148">
        <v>26000</v>
      </c>
    </row>
    <row r="22" spans="1:8">
      <c r="A22" s="149" t="s">
        <v>317</v>
      </c>
      <c r="B22" s="150">
        <v>0</v>
      </c>
      <c r="C22" s="150">
        <v>3000</v>
      </c>
      <c r="D22" s="150">
        <v>0</v>
      </c>
      <c r="E22" s="150">
        <v>0</v>
      </c>
      <c r="F22" s="150">
        <v>0</v>
      </c>
      <c r="G22" s="150">
        <v>0</v>
      </c>
      <c r="H22" s="148">
        <v>3000</v>
      </c>
    </row>
    <row r="23" spans="1:8">
      <c r="A23" s="149" t="s">
        <v>318</v>
      </c>
      <c r="B23" s="150">
        <v>8000</v>
      </c>
      <c r="C23" s="150">
        <v>0</v>
      </c>
      <c r="D23" s="150">
        <v>0</v>
      </c>
      <c r="E23" s="150">
        <v>0</v>
      </c>
      <c r="F23" s="150">
        <v>0</v>
      </c>
      <c r="G23" s="150">
        <v>0</v>
      </c>
      <c r="H23" s="148">
        <v>8000</v>
      </c>
    </row>
    <row r="24" spans="1:8">
      <c r="A24" s="149" t="s">
        <v>319</v>
      </c>
      <c r="B24" s="150">
        <v>6000</v>
      </c>
      <c r="C24" s="150">
        <v>0</v>
      </c>
      <c r="D24" s="150">
        <v>0</v>
      </c>
      <c r="E24" s="150">
        <v>0</v>
      </c>
      <c r="F24" s="150">
        <v>0</v>
      </c>
      <c r="G24" s="150">
        <v>0</v>
      </c>
      <c r="H24" s="148">
        <v>6000</v>
      </c>
    </row>
    <row r="25" spans="1:8">
      <c r="A25" s="149" t="s">
        <v>320</v>
      </c>
      <c r="B25" s="150">
        <v>0</v>
      </c>
      <c r="C25" s="150">
        <v>0</v>
      </c>
      <c r="D25" s="150">
        <v>0</v>
      </c>
      <c r="E25" s="150">
        <v>0</v>
      </c>
      <c r="F25" s="150">
        <v>60000</v>
      </c>
      <c r="G25" s="150">
        <v>0</v>
      </c>
      <c r="H25" s="148">
        <v>60000</v>
      </c>
    </row>
    <row r="26" spans="1:8">
      <c r="A26" s="149" t="s">
        <v>321</v>
      </c>
      <c r="B26" s="150">
        <v>0</v>
      </c>
      <c r="C26" s="150">
        <v>0</v>
      </c>
      <c r="D26" s="150">
        <v>0</v>
      </c>
      <c r="E26" s="150">
        <v>0</v>
      </c>
      <c r="F26" s="150">
        <v>34000</v>
      </c>
      <c r="G26" s="150">
        <v>0</v>
      </c>
      <c r="H26" s="148">
        <v>34000</v>
      </c>
    </row>
    <row r="27" spans="1:8">
      <c r="A27" s="149" t="s">
        <v>322</v>
      </c>
      <c r="B27" s="150">
        <v>0</v>
      </c>
      <c r="C27" s="150">
        <v>0</v>
      </c>
      <c r="D27" s="150">
        <v>0</v>
      </c>
      <c r="E27" s="150">
        <v>0</v>
      </c>
      <c r="F27" s="150">
        <v>35000</v>
      </c>
      <c r="G27" s="150">
        <v>0</v>
      </c>
      <c r="H27" s="148">
        <v>35000</v>
      </c>
    </row>
    <row r="28" spans="1:8">
      <c r="A28" s="149" t="s">
        <v>323</v>
      </c>
      <c r="B28" s="150">
        <v>0</v>
      </c>
      <c r="C28" s="150">
        <v>0</v>
      </c>
      <c r="D28" s="150">
        <v>0</v>
      </c>
      <c r="E28" s="150">
        <v>0</v>
      </c>
      <c r="F28" s="150">
        <v>8000</v>
      </c>
      <c r="G28" s="150">
        <v>0</v>
      </c>
      <c r="H28" s="148">
        <v>8000</v>
      </c>
    </row>
    <row r="29" spans="1:8">
      <c r="A29" s="149" t="s">
        <v>324</v>
      </c>
      <c r="B29" s="150">
        <v>0</v>
      </c>
      <c r="C29" s="150">
        <v>0</v>
      </c>
      <c r="D29" s="150">
        <v>0</v>
      </c>
      <c r="E29" s="150">
        <v>0</v>
      </c>
      <c r="F29" s="150">
        <v>17000</v>
      </c>
      <c r="G29" s="150">
        <v>0</v>
      </c>
      <c r="H29" s="148">
        <v>17000</v>
      </c>
    </row>
    <row r="30" spans="1:8">
      <c r="A30" s="149" t="s">
        <v>325</v>
      </c>
      <c r="B30" s="150">
        <v>0</v>
      </c>
      <c r="C30" s="150">
        <v>0</v>
      </c>
      <c r="D30" s="150">
        <v>0</v>
      </c>
      <c r="E30" s="150">
        <v>0</v>
      </c>
      <c r="F30" s="150">
        <v>6000</v>
      </c>
      <c r="G30" s="150">
        <v>0</v>
      </c>
      <c r="H30" s="148">
        <v>6000</v>
      </c>
    </row>
    <row r="31" spans="1:8">
      <c r="A31" s="149" t="s">
        <v>326</v>
      </c>
      <c r="B31" s="150">
        <v>0</v>
      </c>
      <c r="C31" s="150">
        <v>0</v>
      </c>
      <c r="D31" s="150">
        <v>0</v>
      </c>
      <c r="E31" s="150">
        <v>0</v>
      </c>
      <c r="F31" s="150">
        <v>0</v>
      </c>
      <c r="G31" s="150">
        <v>65000</v>
      </c>
      <c r="H31" s="148">
        <v>65000</v>
      </c>
    </row>
    <row r="32" spans="1:8">
      <c r="A32" s="149" t="s">
        <v>327</v>
      </c>
      <c r="B32" s="150">
        <v>30000</v>
      </c>
      <c r="C32" s="150">
        <v>0</v>
      </c>
      <c r="D32" s="150">
        <v>0</v>
      </c>
      <c r="E32" s="150">
        <v>0</v>
      </c>
      <c r="F32" s="150">
        <v>0</v>
      </c>
      <c r="G32" s="150">
        <v>0</v>
      </c>
      <c r="H32" s="148">
        <v>30000</v>
      </c>
    </row>
    <row r="33" spans="1:8">
      <c r="A33" s="149" t="s">
        <v>328</v>
      </c>
      <c r="B33" s="150">
        <v>14000</v>
      </c>
      <c r="C33" s="150">
        <v>0</v>
      </c>
      <c r="D33" s="150">
        <v>0</v>
      </c>
      <c r="E33" s="150">
        <v>0</v>
      </c>
      <c r="F33" s="150">
        <v>0</v>
      </c>
      <c r="G33" s="150">
        <v>0</v>
      </c>
      <c r="H33" s="148">
        <v>14000</v>
      </c>
    </row>
    <row r="34" spans="1:8">
      <c r="A34" s="149" t="s">
        <v>329</v>
      </c>
      <c r="B34" s="150">
        <v>39000</v>
      </c>
      <c r="C34" s="150">
        <v>0</v>
      </c>
      <c r="D34" s="150">
        <v>0</v>
      </c>
      <c r="E34" s="150">
        <v>0</v>
      </c>
      <c r="F34" s="150">
        <v>0</v>
      </c>
      <c r="G34" s="150">
        <v>0</v>
      </c>
      <c r="H34" s="148">
        <v>39000</v>
      </c>
    </row>
    <row r="35" spans="1:8">
      <c r="A35" s="149" t="s">
        <v>330</v>
      </c>
      <c r="B35" s="150">
        <v>7500</v>
      </c>
      <c r="C35" s="150">
        <v>0</v>
      </c>
      <c r="D35" s="150">
        <v>0</v>
      </c>
      <c r="E35" s="150">
        <v>0</v>
      </c>
      <c r="F35" s="150">
        <v>0</v>
      </c>
      <c r="G35" s="150">
        <v>0</v>
      </c>
      <c r="H35" s="148">
        <v>7500</v>
      </c>
    </row>
    <row r="36" spans="1:8">
      <c r="A36" s="149" t="s">
        <v>331</v>
      </c>
      <c r="B36" s="150">
        <v>0</v>
      </c>
      <c r="C36" s="150">
        <v>0</v>
      </c>
      <c r="D36" s="150">
        <v>0</v>
      </c>
      <c r="E36" s="150">
        <v>0</v>
      </c>
      <c r="F36" s="150">
        <v>0</v>
      </c>
      <c r="G36" s="150">
        <v>30000</v>
      </c>
      <c r="H36" s="148">
        <v>30000</v>
      </c>
    </row>
    <row r="37" spans="1:8">
      <c r="A37" s="149" t="s">
        <v>332</v>
      </c>
      <c r="B37" s="150">
        <v>0</v>
      </c>
      <c r="C37" s="150">
        <v>0</v>
      </c>
      <c r="D37" s="150">
        <v>0</v>
      </c>
      <c r="E37" s="150">
        <v>0</v>
      </c>
      <c r="F37" s="150">
        <v>0</v>
      </c>
      <c r="G37" s="150">
        <v>100000</v>
      </c>
      <c r="H37" s="148">
        <v>100000</v>
      </c>
    </row>
    <row r="38" spans="1:8">
      <c r="A38" s="149" t="s">
        <v>333</v>
      </c>
      <c r="B38" s="150">
        <v>0</v>
      </c>
      <c r="C38" s="150">
        <v>0</v>
      </c>
      <c r="D38" s="150">
        <v>0</v>
      </c>
      <c r="E38" s="150">
        <v>0</v>
      </c>
      <c r="F38" s="150">
        <v>0</v>
      </c>
      <c r="G38" s="150">
        <v>20000</v>
      </c>
      <c r="H38" s="148">
        <v>20000</v>
      </c>
    </row>
    <row r="39" spans="1:8">
      <c r="A39" s="149" t="s">
        <v>334</v>
      </c>
      <c r="B39" s="150">
        <v>0</v>
      </c>
      <c r="C39" s="150">
        <v>0</v>
      </c>
      <c r="D39" s="150">
        <v>0</v>
      </c>
      <c r="E39" s="150">
        <v>0</v>
      </c>
      <c r="F39" s="150">
        <v>0</v>
      </c>
      <c r="G39" s="150">
        <v>10000</v>
      </c>
      <c r="H39" s="148">
        <v>10000</v>
      </c>
    </row>
    <row r="40" spans="1:8">
      <c r="A40" s="149" t="s">
        <v>335</v>
      </c>
      <c r="B40" s="150">
        <v>0</v>
      </c>
      <c r="C40" s="150">
        <v>0</v>
      </c>
      <c r="D40" s="150">
        <v>0</v>
      </c>
      <c r="E40" s="150">
        <v>0</v>
      </c>
      <c r="F40" s="150">
        <v>0</v>
      </c>
      <c r="G40" s="150">
        <v>80000</v>
      </c>
      <c r="H40" s="148">
        <v>80000</v>
      </c>
    </row>
    <row r="41" spans="1:8">
      <c r="A41" s="149" t="s">
        <v>336</v>
      </c>
      <c r="B41" s="150">
        <v>0</v>
      </c>
      <c r="C41" s="150">
        <v>0</v>
      </c>
      <c r="D41" s="150">
        <v>0</v>
      </c>
      <c r="E41" s="150">
        <v>0</v>
      </c>
      <c r="F41" s="150">
        <v>0</v>
      </c>
      <c r="G41" s="150">
        <v>160000</v>
      </c>
      <c r="H41" s="148">
        <v>160000</v>
      </c>
    </row>
    <row r="42" spans="1:8">
      <c r="A42" s="149" t="s">
        <v>337</v>
      </c>
      <c r="B42" s="150">
        <v>0</v>
      </c>
      <c r="C42" s="150">
        <v>0</v>
      </c>
      <c r="D42" s="150">
        <v>0</v>
      </c>
      <c r="E42" s="150">
        <v>0</v>
      </c>
      <c r="F42" s="150">
        <v>0</v>
      </c>
      <c r="G42" s="150">
        <v>50000</v>
      </c>
      <c r="H42" s="148">
        <v>50000</v>
      </c>
    </row>
    <row r="43" spans="1:8">
      <c r="A43" s="149" t="s">
        <v>338</v>
      </c>
      <c r="B43" s="150">
        <v>0</v>
      </c>
      <c r="C43" s="150">
        <v>0</v>
      </c>
      <c r="D43" s="150">
        <v>0</v>
      </c>
      <c r="E43" s="150">
        <v>0</v>
      </c>
      <c r="F43" s="150">
        <v>0</v>
      </c>
      <c r="G43" s="150">
        <v>130000</v>
      </c>
      <c r="H43" s="148">
        <v>130000</v>
      </c>
    </row>
    <row r="44" spans="1:8">
      <c r="A44" s="149" t="s">
        <v>339</v>
      </c>
      <c r="B44" s="150">
        <v>0</v>
      </c>
      <c r="C44" s="150">
        <v>0</v>
      </c>
      <c r="D44" s="150">
        <v>0</v>
      </c>
      <c r="E44" s="150">
        <v>0</v>
      </c>
      <c r="F44" s="150">
        <v>0</v>
      </c>
      <c r="G44" s="150">
        <v>175000</v>
      </c>
      <c r="H44" s="148">
        <v>175000</v>
      </c>
    </row>
    <row r="45" spans="1:8">
      <c r="A45" s="149" t="s">
        <v>340</v>
      </c>
      <c r="B45" s="150">
        <v>0</v>
      </c>
      <c r="C45" s="150">
        <v>0</v>
      </c>
      <c r="D45" s="150">
        <v>0</v>
      </c>
      <c r="E45" s="150">
        <v>0</v>
      </c>
      <c r="F45" s="150">
        <v>0</v>
      </c>
      <c r="G45" s="150">
        <v>60000</v>
      </c>
      <c r="H45" s="148">
        <v>60000</v>
      </c>
    </row>
    <row r="46" spans="1:8">
      <c r="A46" s="149" t="s">
        <v>341</v>
      </c>
      <c r="B46" s="150">
        <v>0</v>
      </c>
      <c r="C46" s="150">
        <v>0</v>
      </c>
      <c r="D46" s="150">
        <v>0</v>
      </c>
      <c r="E46" s="150">
        <v>0</v>
      </c>
      <c r="F46" s="150">
        <v>0</v>
      </c>
      <c r="G46" s="150">
        <v>10000</v>
      </c>
      <c r="H46" s="148">
        <v>10000</v>
      </c>
    </row>
    <row r="47" spans="1:8">
      <c r="A47" s="149" t="s">
        <v>342</v>
      </c>
      <c r="B47" s="150">
        <v>0</v>
      </c>
      <c r="C47" s="150">
        <v>0</v>
      </c>
      <c r="D47" s="150">
        <v>0</v>
      </c>
      <c r="E47" s="150">
        <v>0</v>
      </c>
      <c r="F47" s="150">
        <v>0</v>
      </c>
      <c r="G47" s="150">
        <v>10000</v>
      </c>
      <c r="H47" s="148">
        <v>10000</v>
      </c>
    </row>
    <row r="48" spans="1:8">
      <c r="A48" s="149" t="s">
        <v>343</v>
      </c>
      <c r="B48" s="150">
        <v>0</v>
      </c>
      <c r="C48" s="150">
        <v>0</v>
      </c>
      <c r="D48" s="150">
        <v>0</v>
      </c>
      <c r="E48" s="150">
        <v>0</v>
      </c>
      <c r="F48" s="150">
        <v>0</v>
      </c>
      <c r="G48" s="150">
        <v>15000</v>
      </c>
      <c r="H48" s="148">
        <v>15000</v>
      </c>
    </row>
    <row r="49" spans="1:8" ht="15.75" thickBot="1">
      <c r="A49" s="151" t="s">
        <v>344</v>
      </c>
      <c r="B49" s="152">
        <v>117500</v>
      </c>
      <c r="C49" s="152">
        <v>30000</v>
      </c>
      <c r="D49" s="152">
        <v>0</v>
      </c>
      <c r="E49" s="152">
        <v>0</v>
      </c>
      <c r="F49" s="153">
        <v>160000</v>
      </c>
      <c r="G49" s="153">
        <v>1195000</v>
      </c>
      <c r="H49" s="154">
        <v>1502500</v>
      </c>
    </row>
    <row r="50" spans="1:8" ht="15.75" thickBot="1">
      <c r="A50" s="155"/>
      <c r="B50" s="156"/>
      <c r="C50" s="156"/>
      <c r="D50" s="156"/>
      <c r="E50" s="156"/>
      <c r="F50" s="156"/>
      <c r="G50" s="156"/>
      <c r="H50" s="36"/>
    </row>
    <row r="51" spans="1:8">
      <c r="A51" s="157" t="s">
        <v>22</v>
      </c>
      <c r="B51" s="158"/>
      <c r="C51" s="158"/>
      <c r="D51" s="158"/>
      <c r="E51" s="158"/>
      <c r="F51" s="159"/>
      <c r="G51" s="159"/>
      <c r="H51" s="160"/>
    </row>
    <row r="52" spans="1:8">
      <c r="A52" s="161" t="s">
        <v>345</v>
      </c>
      <c r="B52" s="150">
        <v>0</v>
      </c>
      <c r="C52" s="150">
        <v>5000</v>
      </c>
      <c r="D52" s="150">
        <v>0</v>
      </c>
      <c r="E52" s="150">
        <v>0</v>
      </c>
      <c r="F52" s="150">
        <v>0</v>
      </c>
      <c r="G52" s="150">
        <v>0</v>
      </c>
      <c r="H52" s="148">
        <v>5000</v>
      </c>
    </row>
    <row r="53" spans="1:8">
      <c r="A53" s="149" t="s">
        <v>346</v>
      </c>
      <c r="B53" s="150">
        <v>0</v>
      </c>
      <c r="C53" s="150">
        <v>0</v>
      </c>
      <c r="D53" s="150">
        <v>0</v>
      </c>
      <c r="E53" s="150">
        <v>0</v>
      </c>
      <c r="F53" s="150">
        <v>45000</v>
      </c>
      <c r="G53" s="150">
        <v>0</v>
      </c>
      <c r="H53" s="148">
        <v>45000</v>
      </c>
    </row>
    <row r="54" spans="1:8">
      <c r="A54" s="149" t="s">
        <v>347</v>
      </c>
      <c r="B54" s="150">
        <v>15900</v>
      </c>
      <c r="C54" s="150">
        <v>0</v>
      </c>
      <c r="D54" s="150">
        <v>0</v>
      </c>
      <c r="E54" s="150">
        <v>0</v>
      </c>
      <c r="F54" s="150">
        <v>0</v>
      </c>
      <c r="G54" s="150">
        <v>0</v>
      </c>
      <c r="H54" s="148">
        <v>15900</v>
      </c>
    </row>
    <row r="55" spans="1:8">
      <c r="A55" s="149" t="s">
        <v>348</v>
      </c>
      <c r="B55" s="150">
        <v>2300</v>
      </c>
      <c r="C55" s="150">
        <v>0</v>
      </c>
      <c r="D55" s="150">
        <v>0</v>
      </c>
      <c r="E55" s="150">
        <v>0</v>
      </c>
      <c r="F55" s="150">
        <v>0</v>
      </c>
      <c r="G55" s="150">
        <v>0</v>
      </c>
      <c r="H55" s="148">
        <v>2300</v>
      </c>
    </row>
    <row r="56" spans="1:8">
      <c r="A56" s="149" t="s">
        <v>349</v>
      </c>
      <c r="B56" s="150">
        <v>78200</v>
      </c>
      <c r="C56" s="150">
        <v>0</v>
      </c>
      <c r="D56" s="150">
        <v>0</v>
      </c>
      <c r="E56" s="150">
        <v>0</v>
      </c>
      <c r="F56" s="150">
        <v>0</v>
      </c>
      <c r="G56" s="150">
        <v>0</v>
      </c>
      <c r="H56" s="148">
        <v>78200</v>
      </c>
    </row>
    <row r="57" spans="1:8">
      <c r="A57" s="149" t="s">
        <v>350</v>
      </c>
      <c r="B57" s="150">
        <v>6500</v>
      </c>
      <c r="C57" s="150">
        <v>0</v>
      </c>
      <c r="D57" s="150">
        <v>0</v>
      </c>
      <c r="E57" s="150">
        <v>0</v>
      </c>
      <c r="F57" s="150">
        <v>0</v>
      </c>
      <c r="G57" s="150">
        <v>0</v>
      </c>
      <c r="H57" s="148">
        <v>6500</v>
      </c>
    </row>
    <row r="58" spans="1:8">
      <c r="A58" s="149" t="s">
        <v>351</v>
      </c>
      <c r="B58" s="150">
        <v>0</v>
      </c>
      <c r="C58" s="150">
        <v>0</v>
      </c>
      <c r="D58" s="150">
        <v>0</v>
      </c>
      <c r="E58" s="150">
        <v>150000</v>
      </c>
      <c r="F58" s="150">
        <v>0</v>
      </c>
      <c r="G58" s="150">
        <v>0</v>
      </c>
      <c r="H58" s="148">
        <v>150000</v>
      </c>
    </row>
    <row r="59" spans="1:8">
      <c r="A59" s="162" t="s">
        <v>352</v>
      </c>
      <c r="B59" s="150">
        <v>0</v>
      </c>
      <c r="C59" s="150">
        <v>120000</v>
      </c>
      <c r="D59" s="150">
        <v>0</v>
      </c>
      <c r="E59" s="150">
        <v>0</v>
      </c>
      <c r="F59" s="150">
        <v>0</v>
      </c>
      <c r="G59" s="150">
        <v>0</v>
      </c>
      <c r="H59" s="148">
        <v>120000</v>
      </c>
    </row>
    <row r="60" spans="1:8">
      <c r="A60" s="149" t="s">
        <v>353</v>
      </c>
      <c r="B60" s="150">
        <v>0</v>
      </c>
      <c r="C60" s="150">
        <v>325000</v>
      </c>
      <c r="D60" s="150">
        <v>0</v>
      </c>
      <c r="E60" s="150">
        <v>0</v>
      </c>
      <c r="F60" s="150">
        <v>0</v>
      </c>
      <c r="G60" s="150">
        <v>0</v>
      </c>
      <c r="H60" s="148">
        <v>325000</v>
      </c>
    </row>
    <row r="61" spans="1:8">
      <c r="A61" s="149" t="s">
        <v>354</v>
      </c>
      <c r="B61" s="150">
        <v>0</v>
      </c>
      <c r="C61" s="150">
        <v>150000</v>
      </c>
      <c r="D61" s="150">
        <v>0</v>
      </c>
      <c r="E61" s="150">
        <v>0</v>
      </c>
      <c r="F61" s="150">
        <v>0</v>
      </c>
      <c r="G61" s="150">
        <v>0</v>
      </c>
      <c r="H61" s="148">
        <v>150000</v>
      </c>
    </row>
    <row r="62" spans="1:8">
      <c r="A62" s="163" t="s">
        <v>355</v>
      </c>
      <c r="B62" s="150">
        <v>0</v>
      </c>
      <c r="C62" s="150">
        <v>20000</v>
      </c>
      <c r="D62" s="150">
        <v>0</v>
      </c>
      <c r="E62" s="150">
        <v>0</v>
      </c>
      <c r="F62" s="150">
        <v>0</v>
      </c>
      <c r="G62" s="150">
        <v>0</v>
      </c>
      <c r="H62" s="148">
        <v>20000</v>
      </c>
    </row>
    <row r="63" spans="1:8">
      <c r="A63" s="149" t="s">
        <v>356</v>
      </c>
      <c r="B63" s="150">
        <v>0</v>
      </c>
      <c r="C63" s="150">
        <v>0</v>
      </c>
      <c r="D63" s="150">
        <v>150000</v>
      </c>
      <c r="E63" s="150">
        <v>0</v>
      </c>
      <c r="F63" s="150">
        <v>0</v>
      </c>
      <c r="G63" s="150">
        <v>0</v>
      </c>
      <c r="H63" s="148">
        <v>150000</v>
      </c>
    </row>
    <row r="64" spans="1:8">
      <c r="A64" s="149" t="s">
        <v>357</v>
      </c>
      <c r="B64" s="150">
        <v>0</v>
      </c>
      <c r="C64" s="150">
        <v>0</v>
      </c>
      <c r="D64" s="150">
        <v>0</v>
      </c>
      <c r="E64" s="150">
        <v>0</v>
      </c>
      <c r="F64" s="150">
        <v>0</v>
      </c>
      <c r="G64" s="150">
        <v>40000</v>
      </c>
      <c r="H64" s="148">
        <v>40000</v>
      </c>
    </row>
    <row r="65" spans="1:8">
      <c r="A65" s="149" t="s">
        <v>358</v>
      </c>
      <c r="B65" s="150">
        <v>0</v>
      </c>
      <c r="C65" s="150">
        <v>0</v>
      </c>
      <c r="D65" s="150">
        <v>0</v>
      </c>
      <c r="E65" s="150">
        <v>0</v>
      </c>
      <c r="F65" s="150">
        <v>40000</v>
      </c>
      <c r="G65" s="150">
        <v>0</v>
      </c>
      <c r="H65" s="148">
        <v>40000</v>
      </c>
    </row>
    <row r="66" spans="1:8">
      <c r="A66" s="149" t="s">
        <v>359</v>
      </c>
      <c r="B66" s="150">
        <v>0</v>
      </c>
      <c r="C66" s="150">
        <v>0</v>
      </c>
      <c r="D66" s="150">
        <v>0</v>
      </c>
      <c r="E66" s="150">
        <v>0</v>
      </c>
      <c r="F66" s="150">
        <v>40000</v>
      </c>
      <c r="G66" s="150">
        <v>0</v>
      </c>
      <c r="H66" s="148">
        <v>40000</v>
      </c>
    </row>
    <row r="67" spans="1:8">
      <c r="A67" s="149" t="s">
        <v>360</v>
      </c>
      <c r="B67" s="150">
        <v>0</v>
      </c>
      <c r="C67" s="150">
        <v>12000</v>
      </c>
      <c r="D67" s="150">
        <v>0</v>
      </c>
      <c r="E67" s="150">
        <v>0</v>
      </c>
      <c r="F67" s="150">
        <v>0</v>
      </c>
      <c r="G67" s="150">
        <v>150000</v>
      </c>
      <c r="H67" s="148">
        <v>162000</v>
      </c>
    </row>
    <row r="68" spans="1:8">
      <c r="A68" s="149" t="s">
        <v>361</v>
      </c>
      <c r="B68" s="150">
        <v>0</v>
      </c>
      <c r="C68" s="150">
        <v>150000</v>
      </c>
      <c r="D68" s="150">
        <v>0</v>
      </c>
      <c r="E68" s="150">
        <v>0</v>
      </c>
      <c r="F68" s="150">
        <v>0</v>
      </c>
      <c r="G68" s="150">
        <v>0</v>
      </c>
      <c r="H68" s="148">
        <v>150000</v>
      </c>
    </row>
    <row r="69" spans="1:8">
      <c r="A69" s="149" t="s">
        <v>362</v>
      </c>
      <c r="B69" s="150">
        <v>0</v>
      </c>
      <c r="C69" s="150">
        <v>120000</v>
      </c>
      <c r="D69" s="150">
        <v>0</v>
      </c>
      <c r="E69" s="150">
        <v>0</v>
      </c>
      <c r="F69" s="150">
        <v>0</v>
      </c>
      <c r="G69" s="150">
        <v>0</v>
      </c>
      <c r="H69" s="148">
        <v>120000</v>
      </c>
    </row>
    <row r="70" spans="1:8">
      <c r="A70" s="149" t="s">
        <v>363</v>
      </c>
      <c r="B70" s="150">
        <v>0</v>
      </c>
      <c r="C70" s="150">
        <v>0</v>
      </c>
      <c r="D70" s="150">
        <v>0</v>
      </c>
      <c r="E70" s="150">
        <v>200000</v>
      </c>
      <c r="F70" s="150">
        <v>0</v>
      </c>
      <c r="G70" s="150">
        <v>0</v>
      </c>
      <c r="H70" s="148">
        <v>200000</v>
      </c>
    </row>
    <row r="71" spans="1:8">
      <c r="A71" s="149" t="s">
        <v>364</v>
      </c>
      <c r="B71" s="150">
        <v>0</v>
      </c>
      <c r="C71" s="150">
        <v>0</v>
      </c>
      <c r="D71" s="150">
        <v>0</v>
      </c>
      <c r="E71" s="150">
        <v>90000</v>
      </c>
      <c r="F71" s="150">
        <v>0</v>
      </c>
      <c r="G71" s="150">
        <v>0</v>
      </c>
      <c r="H71" s="148">
        <v>90000</v>
      </c>
    </row>
    <row r="72" spans="1:8">
      <c r="A72" s="149" t="s">
        <v>365</v>
      </c>
      <c r="B72" s="150">
        <v>100000</v>
      </c>
      <c r="C72" s="150">
        <v>0</v>
      </c>
      <c r="D72" s="150">
        <v>0</v>
      </c>
      <c r="E72" s="150">
        <v>50000</v>
      </c>
      <c r="F72" s="150">
        <v>0</v>
      </c>
      <c r="G72" s="150">
        <v>0</v>
      </c>
      <c r="H72" s="148">
        <v>150000</v>
      </c>
    </row>
    <row r="73" spans="1:8">
      <c r="A73" s="149" t="s">
        <v>366</v>
      </c>
      <c r="B73" s="150">
        <v>0</v>
      </c>
      <c r="C73" s="150">
        <v>150000</v>
      </c>
      <c r="D73" s="150">
        <v>0</v>
      </c>
      <c r="E73" s="150">
        <v>8000</v>
      </c>
      <c r="F73" s="150">
        <v>0</v>
      </c>
      <c r="G73" s="150">
        <v>0</v>
      </c>
      <c r="H73" s="148">
        <v>158000</v>
      </c>
    </row>
    <row r="74" spans="1:8">
      <c r="A74" s="149" t="s">
        <v>367</v>
      </c>
      <c r="B74" s="150">
        <v>50000</v>
      </c>
      <c r="C74" s="150">
        <v>0</v>
      </c>
      <c r="D74" s="150">
        <v>50000</v>
      </c>
      <c r="E74" s="150">
        <v>0</v>
      </c>
      <c r="F74" s="150">
        <v>0</v>
      </c>
      <c r="G74" s="150">
        <v>0</v>
      </c>
      <c r="H74" s="148">
        <v>100000</v>
      </c>
    </row>
    <row r="75" spans="1:8">
      <c r="A75" s="162" t="s">
        <v>368</v>
      </c>
      <c r="B75" s="150">
        <v>0</v>
      </c>
      <c r="C75" s="150">
        <v>144000</v>
      </c>
      <c r="D75" s="150">
        <v>0</v>
      </c>
      <c r="E75" s="150">
        <v>0</v>
      </c>
      <c r="F75" s="150">
        <v>0</v>
      </c>
      <c r="G75" s="150">
        <v>0</v>
      </c>
      <c r="H75" s="148">
        <v>144000</v>
      </c>
    </row>
    <row r="76" spans="1:8">
      <c r="A76" s="164" t="s">
        <v>369</v>
      </c>
      <c r="B76" s="150">
        <v>42100</v>
      </c>
      <c r="C76" s="150">
        <v>0</v>
      </c>
      <c r="D76" s="150">
        <v>0</v>
      </c>
      <c r="E76" s="150">
        <v>0</v>
      </c>
      <c r="F76" s="150">
        <v>0</v>
      </c>
      <c r="G76" s="150">
        <v>0</v>
      </c>
      <c r="H76" s="148">
        <v>42100</v>
      </c>
    </row>
    <row r="77" spans="1:8" ht="15.75" thickBot="1">
      <c r="A77" s="151" t="s">
        <v>370</v>
      </c>
      <c r="B77" s="152">
        <v>295000</v>
      </c>
      <c r="C77" s="152">
        <v>1196000</v>
      </c>
      <c r="D77" s="152">
        <v>200000</v>
      </c>
      <c r="E77" s="152">
        <v>498000</v>
      </c>
      <c r="F77" s="153">
        <v>125000</v>
      </c>
      <c r="G77" s="153">
        <v>190000</v>
      </c>
      <c r="H77" s="154">
        <v>2504000</v>
      </c>
    </row>
    <row r="78" spans="1:8" ht="15.75" thickBot="1">
      <c r="B78" s="36"/>
      <c r="C78" s="36"/>
      <c r="D78" s="36"/>
      <c r="E78" s="36"/>
      <c r="F78" s="36"/>
      <c r="G78" s="36"/>
      <c r="H78" s="36"/>
    </row>
    <row r="79" spans="1:8" ht="15.75" thickBot="1">
      <c r="A79" s="165" t="s">
        <v>371</v>
      </c>
      <c r="B79" s="166">
        <v>412500</v>
      </c>
      <c r="C79" s="166">
        <v>1226000</v>
      </c>
      <c r="D79" s="166">
        <v>200000</v>
      </c>
      <c r="E79" s="166">
        <v>498000</v>
      </c>
      <c r="F79" s="167">
        <v>285000</v>
      </c>
      <c r="G79" s="167">
        <v>1385000</v>
      </c>
      <c r="H79" s="168">
        <v>4006500</v>
      </c>
    </row>
    <row r="80" spans="1:8" ht="15.75" thickBot="1">
      <c r="A80" s="169"/>
      <c r="B80" s="170"/>
      <c r="C80" s="170"/>
      <c r="D80" s="170"/>
      <c r="E80" s="170"/>
      <c r="F80" s="170"/>
      <c r="G80" s="170"/>
      <c r="H80" s="36"/>
    </row>
    <row r="81" spans="1:8">
      <c r="A81" s="171" t="s">
        <v>372</v>
      </c>
      <c r="B81" s="172"/>
      <c r="C81" s="172"/>
      <c r="D81" s="172"/>
      <c r="E81" s="172"/>
      <c r="F81" s="173"/>
      <c r="G81" s="173"/>
      <c r="H81" s="174"/>
    </row>
    <row r="82" spans="1:8">
      <c r="A82" s="144" t="s">
        <v>23</v>
      </c>
      <c r="B82" s="175"/>
      <c r="C82" s="175"/>
      <c r="D82" s="175"/>
      <c r="E82" s="175"/>
      <c r="F82" s="176"/>
      <c r="G82" s="176"/>
      <c r="H82" s="177"/>
    </row>
    <row r="83" spans="1:8">
      <c r="A83" s="178" t="s">
        <v>373</v>
      </c>
      <c r="B83" s="150">
        <v>1400</v>
      </c>
      <c r="C83" s="150">
        <v>0</v>
      </c>
      <c r="D83" s="150">
        <v>0</v>
      </c>
      <c r="E83" s="150">
        <v>0</v>
      </c>
      <c r="F83" s="150">
        <v>0</v>
      </c>
      <c r="G83" s="150">
        <v>0</v>
      </c>
      <c r="H83" s="148">
        <v>1400</v>
      </c>
    </row>
    <row r="84" spans="1:8" ht="15.75" thickBot="1">
      <c r="A84" s="179" t="s">
        <v>374</v>
      </c>
      <c r="B84" s="180">
        <v>1400</v>
      </c>
      <c r="C84" s="180">
        <v>0</v>
      </c>
      <c r="D84" s="180">
        <v>0</v>
      </c>
      <c r="E84" s="180">
        <v>0</v>
      </c>
      <c r="F84" s="180">
        <v>0</v>
      </c>
      <c r="G84" s="180">
        <v>0</v>
      </c>
      <c r="H84" s="180">
        <v>1400</v>
      </c>
    </row>
    <row r="85" spans="1:8" ht="15.75" thickBot="1">
      <c r="A85" s="181"/>
      <c r="B85" s="182"/>
      <c r="C85" s="182"/>
      <c r="D85" s="182"/>
      <c r="E85" s="182"/>
      <c r="F85" s="183"/>
      <c r="G85" s="183"/>
      <c r="H85" s="184"/>
    </row>
    <row r="86" spans="1:8">
      <c r="A86" s="185" t="s">
        <v>375</v>
      </c>
      <c r="B86" s="186"/>
      <c r="C86" s="186"/>
      <c r="D86" s="186"/>
      <c r="E86" s="186"/>
      <c r="F86" s="187"/>
      <c r="G86" s="187"/>
      <c r="H86" s="177"/>
    </row>
    <row r="87" spans="1:8">
      <c r="A87" s="188" t="s">
        <v>376</v>
      </c>
      <c r="B87" s="150">
        <v>137000</v>
      </c>
      <c r="C87" s="150">
        <v>0</v>
      </c>
      <c r="D87" s="150">
        <v>0</v>
      </c>
      <c r="E87" s="150">
        <v>0</v>
      </c>
      <c r="F87" s="150">
        <v>0</v>
      </c>
      <c r="G87" s="150">
        <v>25000</v>
      </c>
      <c r="H87" s="148">
        <v>162000</v>
      </c>
    </row>
    <row r="88" spans="1:8">
      <c r="A88" s="188" t="s">
        <v>377</v>
      </c>
      <c r="B88" s="150">
        <v>3000</v>
      </c>
      <c r="C88" s="150">
        <v>0</v>
      </c>
      <c r="D88" s="150">
        <v>0</v>
      </c>
      <c r="E88" s="150">
        <v>0</v>
      </c>
      <c r="F88" s="150">
        <v>0</v>
      </c>
      <c r="G88" s="150">
        <v>0</v>
      </c>
      <c r="H88" s="148">
        <v>3000</v>
      </c>
    </row>
    <row r="89" spans="1:8">
      <c r="A89" s="189" t="s">
        <v>378</v>
      </c>
      <c r="B89" s="150">
        <v>33000</v>
      </c>
      <c r="C89" s="150">
        <v>0</v>
      </c>
      <c r="D89" s="150">
        <v>0</v>
      </c>
      <c r="E89" s="150">
        <v>0</v>
      </c>
      <c r="F89" s="150">
        <v>0</v>
      </c>
      <c r="G89" s="150">
        <v>0</v>
      </c>
      <c r="H89" s="148">
        <v>33000</v>
      </c>
    </row>
    <row r="90" spans="1:8" ht="15.75" thickBot="1">
      <c r="A90" s="179" t="s">
        <v>379</v>
      </c>
      <c r="B90" s="180">
        <v>173000</v>
      </c>
      <c r="C90" s="180">
        <v>0</v>
      </c>
      <c r="D90" s="180">
        <v>0</v>
      </c>
      <c r="E90" s="180">
        <v>0</v>
      </c>
      <c r="F90" s="180">
        <v>0</v>
      </c>
      <c r="G90" s="180">
        <v>25000</v>
      </c>
      <c r="H90" s="180">
        <v>198000</v>
      </c>
    </row>
    <row r="91" spans="1:8" ht="15.75" thickBot="1">
      <c r="B91" s="36"/>
      <c r="C91" s="36"/>
      <c r="D91" s="36"/>
      <c r="E91" s="36"/>
      <c r="F91" s="36"/>
      <c r="G91" s="36"/>
      <c r="H91" s="36"/>
    </row>
    <row r="92" spans="1:8" ht="15.75" thickBot="1">
      <c r="A92" s="190" t="s">
        <v>380</v>
      </c>
      <c r="B92" s="166">
        <v>174400</v>
      </c>
      <c r="C92" s="166">
        <v>0</v>
      </c>
      <c r="D92" s="166">
        <v>0</v>
      </c>
      <c r="E92" s="166">
        <v>0</v>
      </c>
      <c r="F92" s="166">
        <v>0</v>
      </c>
      <c r="G92" s="166">
        <v>25000</v>
      </c>
      <c r="H92" s="191">
        <v>199400</v>
      </c>
    </row>
    <row r="93" spans="1:8" ht="15.75" thickBot="1">
      <c r="A93" s="192"/>
      <c r="B93" s="193"/>
      <c r="C93" s="193"/>
      <c r="D93" s="193"/>
      <c r="E93" s="193"/>
      <c r="F93" s="193"/>
      <c r="G93" s="193"/>
      <c r="H93" s="36"/>
    </row>
    <row r="94" spans="1:8">
      <c r="A94" s="171" t="s">
        <v>381</v>
      </c>
      <c r="B94" s="172"/>
      <c r="C94" s="172"/>
      <c r="D94" s="172"/>
      <c r="E94" s="172"/>
      <c r="F94" s="173"/>
      <c r="G94" s="173"/>
      <c r="H94" s="174"/>
    </row>
    <row r="95" spans="1:8">
      <c r="A95" s="144" t="s">
        <v>382</v>
      </c>
      <c r="B95" s="175"/>
      <c r="C95" s="175"/>
      <c r="D95" s="175"/>
      <c r="E95" s="175"/>
      <c r="F95" s="176"/>
      <c r="G95" s="176"/>
      <c r="H95" s="177"/>
    </row>
    <row r="96" spans="1:8">
      <c r="A96" s="178" t="s">
        <v>383</v>
      </c>
      <c r="B96" s="150">
        <v>10000</v>
      </c>
      <c r="C96" s="150">
        <v>0</v>
      </c>
      <c r="D96" s="150">
        <v>0</v>
      </c>
      <c r="E96" s="150">
        <v>10000</v>
      </c>
      <c r="F96" s="150">
        <v>0</v>
      </c>
      <c r="G96" s="150">
        <v>0</v>
      </c>
      <c r="H96" s="148">
        <v>20000</v>
      </c>
    </row>
    <row r="97" spans="1:8" ht="15.75" thickBot="1">
      <c r="A97" s="179"/>
      <c r="B97" s="180">
        <v>10000</v>
      </c>
      <c r="C97" s="180">
        <v>0</v>
      </c>
      <c r="D97" s="180">
        <v>0</v>
      </c>
      <c r="E97" s="180">
        <v>10000</v>
      </c>
      <c r="F97" s="180">
        <v>0</v>
      </c>
      <c r="G97" s="180">
        <v>0</v>
      </c>
      <c r="H97" s="180">
        <v>20000</v>
      </c>
    </row>
    <row r="98" spans="1:8" ht="15.75" thickBot="1">
      <c r="A98" s="192"/>
      <c r="B98" s="193"/>
      <c r="C98" s="193"/>
      <c r="D98" s="193"/>
      <c r="E98" s="193"/>
      <c r="F98" s="193"/>
      <c r="G98" s="193"/>
      <c r="H98" s="36"/>
    </row>
    <row r="99" spans="1:8" ht="15.75" thickBot="1">
      <c r="A99" s="190" t="s">
        <v>384</v>
      </c>
      <c r="B99" s="166">
        <v>10000</v>
      </c>
      <c r="C99" s="166">
        <v>0</v>
      </c>
      <c r="D99" s="166">
        <v>0</v>
      </c>
      <c r="E99" s="166">
        <v>10000</v>
      </c>
      <c r="F99" s="166">
        <v>0</v>
      </c>
      <c r="G99" s="166">
        <v>0</v>
      </c>
      <c r="H99" s="166">
        <v>20000</v>
      </c>
    </row>
    <row r="100" spans="1:8" ht="15.75" thickBot="1">
      <c r="A100" s="192"/>
      <c r="B100" s="193"/>
      <c r="C100" s="193"/>
      <c r="D100" s="193"/>
      <c r="E100" s="193"/>
      <c r="F100" s="193"/>
      <c r="G100" s="193"/>
      <c r="H100" s="36"/>
    </row>
    <row r="101" spans="1:8">
      <c r="A101" s="139" t="s">
        <v>385</v>
      </c>
      <c r="B101" s="194"/>
      <c r="C101" s="194"/>
      <c r="D101" s="194"/>
      <c r="E101" s="194"/>
      <c r="F101" s="195"/>
      <c r="G101" s="195"/>
      <c r="H101" s="160"/>
    </row>
    <row r="102" spans="1:8">
      <c r="A102" s="196" t="s">
        <v>25</v>
      </c>
      <c r="B102" s="145"/>
      <c r="C102" s="145"/>
      <c r="D102" s="145"/>
      <c r="E102" s="145"/>
      <c r="F102" s="197"/>
      <c r="G102" s="197"/>
      <c r="H102" s="148"/>
    </row>
    <row r="103" spans="1:8">
      <c r="A103" s="198" t="s">
        <v>386</v>
      </c>
      <c r="B103" s="150">
        <v>0</v>
      </c>
      <c r="C103" s="150">
        <v>0</v>
      </c>
      <c r="D103" s="150">
        <v>10000</v>
      </c>
      <c r="E103" s="150">
        <v>0</v>
      </c>
      <c r="F103" s="150">
        <v>0</v>
      </c>
      <c r="G103" s="150">
        <v>0</v>
      </c>
      <c r="H103" s="148">
        <v>10000</v>
      </c>
    </row>
    <row r="104" spans="1:8">
      <c r="A104" s="198" t="s">
        <v>387</v>
      </c>
      <c r="B104" s="150">
        <v>0</v>
      </c>
      <c r="C104" s="150">
        <v>0</v>
      </c>
      <c r="D104" s="150">
        <v>5000</v>
      </c>
      <c r="E104" s="150">
        <v>0</v>
      </c>
      <c r="F104" s="150">
        <v>0</v>
      </c>
      <c r="G104" s="150">
        <v>0</v>
      </c>
      <c r="H104" s="148">
        <v>5000</v>
      </c>
    </row>
    <row r="105" spans="1:8">
      <c r="A105" s="199" t="s">
        <v>388</v>
      </c>
      <c r="B105" s="150">
        <v>0</v>
      </c>
      <c r="C105" s="150">
        <v>35000</v>
      </c>
      <c r="D105" s="150">
        <v>0</v>
      </c>
      <c r="E105" s="150">
        <v>0</v>
      </c>
      <c r="F105" s="150">
        <v>0</v>
      </c>
      <c r="G105" s="150">
        <v>0</v>
      </c>
      <c r="H105" s="148">
        <v>35000</v>
      </c>
    </row>
    <row r="106" spans="1:8">
      <c r="A106" s="200" t="s">
        <v>389</v>
      </c>
      <c r="B106" s="150">
        <v>0</v>
      </c>
      <c r="C106" s="150">
        <v>15000</v>
      </c>
      <c r="D106" s="150">
        <v>15000</v>
      </c>
      <c r="E106" s="150">
        <v>15000</v>
      </c>
      <c r="F106" s="150">
        <v>0</v>
      </c>
      <c r="G106" s="150">
        <v>0</v>
      </c>
      <c r="H106" s="148">
        <v>45000</v>
      </c>
    </row>
    <row r="107" spans="1:8">
      <c r="A107" s="199" t="s">
        <v>390</v>
      </c>
      <c r="B107" s="150">
        <v>0</v>
      </c>
      <c r="C107" s="150">
        <v>12000</v>
      </c>
      <c r="D107" s="150">
        <v>12000</v>
      </c>
      <c r="E107" s="150">
        <v>12000</v>
      </c>
      <c r="F107" s="150">
        <v>0</v>
      </c>
      <c r="G107" s="150">
        <v>0</v>
      </c>
      <c r="H107" s="148">
        <v>36000</v>
      </c>
    </row>
    <row r="108" spans="1:8">
      <c r="A108" s="188" t="s">
        <v>391</v>
      </c>
      <c r="B108" s="150">
        <v>0</v>
      </c>
      <c r="C108" s="150">
        <v>0</v>
      </c>
      <c r="D108" s="150">
        <v>0</v>
      </c>
      <c r="E108" s="150">
        <v>5000</v>
      </c>
      <c r="F108" s="150">
        <v>0</v>
      </c>
      <c r="G108" s="150">
        <v>0</v>
      </c>
      <c r="H108" s="148">
        <v>5000</v>
      </c>
    </row>
    <row r="109" spans="1:8">
      <c r="A109" s="201" t="s">
        <v>392</v>
      </c>
      <c r="B109" s="150">
        <v>0</v>
      </c>
      <c r="C109" s="150">
        <v>0</v>
      </c>
      <c r="D109" s="150">
        <v>0</v>
      </c>
      <c r="E109" s="150">
        <v>0</v>
      </c>
      <c r="F109" s="150">
        <v>0</v>
      </c>
      <c r="G109" s="150">
        <v>15000</v>
      </c>
      <c r="H109" s="148">
        <v>15000</v>
      </c>
    </row>
    <row r="110" spans="1:8" ht="15.75" thickBot="1">
      <c r="A110" s="179" t="s">
        <v>393</v>
      </c>
      <c r="B110" s="180">
        <v>0</v>
      </c>
      <c r="C110" s="180">
        <v>62000</v>
      </c>
      <c r="D110" s="180">
        <v>42000</v>
      </c>
      <c r="E110" s="180">
        <v>32000</v>
      </c>
      <c r="F110" s="202">
        <v>0</v>
      </c>
      <c r="G110" s="202">
        <v>15000</v>
      </c>
      <c r="H110" s="154">
        <v>151000</v>
      </c>
    </row>
    <row r="111" spans="1:8" ht="15.75" thickBot="1">
      <c r="B111" s="36"/>
      <c r="C111" s="36"/>
      <c r="D111" s="36"/>
      <c r="E111" s="36"/>
      <c r="F111" s="36"/>
      <c r="G111" s="36"/>
      <c r="H111" s="36"/>
    </row>
    <row r="112" spans="1:8">
      <c r="A112" s="203" t="s">
        <v>113</v>
      </c>
      <c r="B112" s="194"/>
      <c r="C112" s="194"/>
      <c r="D112" s="194"/>
      <c r="E112" s="194"/>
      <c r="F112" s="195"/>
      <c r="G112" s="195"/>
      <c r="H112" s="160"/>
    </row>
    <row r="113" spans="1:8">
      <c r="A113" s="204" t="s">
        <v>394</v>
      </c>
      <c r="B113" s="150">
        <v>20400</v>
      </c>
      <c r="C113" s="150">
        <v>10000</v>
      </c>
      <c r="D113" s="150">
        <v>0</v>
      </c>
      <c r="E113" s="150">
        <v>0</v>
      </c>
      <c r="F113" s="150">
        <v>10000</v>
      </c>
      <c r="G113" s="150">
        <v>0</v>
      </c>
      <c r="H113" s="148">
        <v>40400</v>
      </c>
    </row>
    <row r="114" spans="1:8" ht="15.75" thickBot="1">
      <c r="A114" s="205" t="s">
        <v>395</v>
      </c>
      <c r="B114" s="180">
        <v>20400</v>
      </c>
      <c r="C114" s="180">
        <v>10000</v>
      </c>
      <c r="D114" s="180">
        <v>0</v>
      </c>
      <c r="E114" s="180">
        <v>0</v>
      </c>
      <c r="F114" s="202">
        <v>10000</v>
      </c>
      <c r="G114" s="202">
        <v>0</v>
      </c>
      <c r="H114" s="154">
        <v>40400</v>
      </c>
    </row>
    <row r="115" spans="1:8" ht="15.75" thickBot="1">
      <c r="B115" s="36"/>
      <c r="C115" s="36"/>
      <c r="D115" s="36"/>
      <c r="E115" s="36"/>
      <c r="F115" s="36"/>
      <c r="G115" s="36"/>
      <c r="H115" s="36"/>
    </row>
    <row r="116" spans="1:8" ht="15.75" thickBot="1">
      <c r="A116" s="190" t="s">
        <v>396</v>
      </c>
      <c r="B116" s="166">
        <v>20400</v>
      </c>
      <c r="C116" s="166">
        <v>72000</v>
      </c>
      <c r="D116" s="166">
        <v>42000</v>
      </c>
      <c r="E116" s="166">
        <v>32000</v>
      </c>
      <c r="F116" s="166">
        <v>10000</v>
      </c>
      <c r="G116" s="166">
        <v>15000</v>
      </c>
      <c r="H116" s="166">
        <v>191400</v>
      </c>
    </row>
    <row r="117" spans="1:8" ht="15.75" thickBot="1">
      <c r="A117" s="206"/>
      <c r="B117" s="207"/>
      <c r="C117" s="207"/>
      <c r="D117" s="207"/>
      <c r="E117" s="207"/>
      <c r="F117" s="207"/>
      <c r="G117" s="207"/>
      <c r="H117" s="36"/>
    </row>
    <row r="118" spans="1:8">
      <c r="A118" s="208" t="s">
        <v>397</v>
      </c>
      <c r="B118" s="209"/>
      <c r="C118" s="209"/>
      <c r="D118" s="209"/>
      <c r="E118" s="209"/>
      <c r="F118" s="210"/>
      <c r="G118" s="210"/>
      <c r="H118" s="160"/>
    </row>
    <row r="119" spans="1:8">
      <c r="A119" s="211" t="s">
        <v>26</v>
      </c>
      <c r="B119" s="212"/>
      <c r="C119" s="212"/>
      <c r="D119" s="212"/>
      <c r="E119" s="212"/>
      <c r="F119" s="213"/>
      <c r="G119" s="213"/>
      <c r="H119" s="148"/>
    </row>
    <row r="120" spans="1:8">
      <c r="A120" s="149" t="s">
        <v>398</v>
      </c>
      <c r="B120" s="150">
        <v>20000</v>
      </c>
      <c r="C120" s="150">
        <v>0</v>
      </c>
      <c r="D120" s="150">
        <v>17500</v>
      </c>
      <c r="E120" s="150">
        <v>0</v>
      </c>
      <c r="F120" s="150">
        <v>17500</v>
      </c>
      <c r="G120" s="150">
        <v>0</v>
      </c>
      <c r="H120" s="148">
        <v>55000</v>
      </c>
    </row>
    <row r="121" spans="1:8">
      <c r="A121" s="149" t="s">
        <v>399</v>
      </c>
      <c r="B121" s="150">
        <v>9400</v>
      </c>
      <c r="C121" s="150">
        <v>0</v>
      </c>
      <c r="D121" s="150">
        <v>0</v>
      </c>
      <c r="E121" s="150">
        <v>0</v>
      </c>
      <c r="F121" s="150">
        <v>0</v>
      </c>
      <c r="G121" s="150">
        <v>0</v>
      </c>
      <c r="H121" s="148">
        <v>9400</v>
      </c>
    </row>
    <row r="122" spans="1:8" ht="15.75" thickBot="1">
      <c r="A122" s="179" t="s">
        <v>400</v>
      </c>
      <c r="B122" s="180">
        <v>29400</v>
      </c>
      <c r="C122" s="180">
        <v>0</v>
      </c>
      <c r="D122" s="180">
        <v>17500</v>
      </c>
      <c r="E122" s="180">
        <v>0</v>
      </c>
      <c r="F122" s="202">
        <v>17500</v>
      </c>
      <c r="G122" s="202">
        <v>0</v>
      </c>
      <c r="H122" s="154">
        <v>64400</v>
      </c>
    </row>
    <row r="123" spans="1:8">
      <c r="A123" s="251"/>
      <c r="B123" s="251"/>
      <c r="C123" s="251"/>
      <c r="D123" s="251"/>
      <c r="E123" s="251"/>
      <c r="F123" s="251"/>
      <c r="G123" s="251"/>
      <c r="H123" s="251"/>
    </row>
    <row r="124" spans="1:8">
      <c r="A124" s="144" t="s">
        <v>401</v>
      </c>
      <c r="B124" s="186"/>
      <c r="C124" s="186"/>
      <c r="D124" s="186"/>
      <c r="E124" s="186"/>
      <c r="F124" s="250"/>
      <c r="G124" s="250"/>
      <c r="H124" s="177"/>
    </row>
    <row r="125" spans="1:8">
      <c r="A125" s="211" t="s">
        <v>402</v>
      </c>
      <c r="B125" s="150"/>
      <c r="C125" s="150"/>
      <c r="D125" s="150"/>
      <c r="E125" s="150"/>
      <c r="F125" s="150"/>
      <c r="G125" s="150"/>
      <c r="H125" s="148"/>
    </row>
    <row r="126" spans="1:8">
      <c r="A126" s="149" t="s">
        <v>497</v>
      </c>
      <c r="B126" s="150">
        <v>153300</v>
      </c>
      <c r="C126" s="150">
        <v>0</v>
      </c>
      <c r="D126" s="150">
        <v>0</v>
      </c>
      <c r="E126" s="150">
        <v>0</v>
      </c>
      <c r="F126" s="150">
        <v>0</v>
      </c>
      <c r="G126" s="150">
        <v>0</v>
      </c>
      <c r="H126" s="148">
        <v>153300</v>
      </c>
    </row>
    <row r="127" spans="1:8">
      <c r="A127" s="214" t="s">
        <v>403</v>
      </c>
      <c r="B127" s="150"/>
      <c r="C127" s="150"/>
      <c r="D127" s="150"/>
      <c r="E127" s="150"/>
      <c r="F127" s="150"/>
      <c r="G127" s="150"/>
      <c r="H127" s="148"/>
    </row>
    <row r="128" spans="1:8">
      <c r="A128" s="149" t="s">
        <v>404</v>
      </c>
      <c r="B128" s="150">
        <v>0</v>
      </c>
      <c r="C128" s="150">
        <v>0</v>
      </c>
      <c r="D128" s="150">
        <v>0</v>
      </c>
      <c r="E128" s="150">
        <v>20100</v>
      </c>
      <c r="F128" s="150">
        <v>0</v>
      </c>
      <c r="G128" s="150">
        <v>0</v>
      </c>
      <c r="H128" s="148">
        <v>20100</v>
      </c>
    </row>
    <row r="129" spans="1:8">
      <c r="A129" s="149" t="s">
        <v>405</v>
      </c>
      <c r="B129" s="150">
        <v>0</v>
      </c>
      <c r="C129" s="150">
        <v>0</v>
      </c>
      <c r="D129" s="150">
        <v>0</v>
      </c>
      <c r="E129" s="150">
        <v>6400</v>
      </c>
      <c r="F129" s="150">
        <v>0</v>
      </c>
      <c r="G129" s="150">
        <v>0</v>
      </c>
      <c r="H129" s="148">
        <v>6400</v>
      </c>
    </row>
    <row r="130" spans="1:8">
      <c r="A130" s="149" t="s">
        <v>406</v>
      </c>
      <c r="B130" s="150">
        <v>0</v>
      </c>
      <c r="C130" s="150">
        <v>0</v>
      </c>
      <c r="D130" s="150">
        <v>0</v>
      </c>
      <c r="E130" s="150">
        <v>56300</v>
      </c>
      <c r="F130" s="150">
        <v>0</v>
      </c>
      <c r="G130" s="150">
        <v>0</v>
      </c>
      <c r="H130" s="148">
        <v>56300</v>
      </c>
    </row>
    <row r="131" spans="1:8">
      <c r="A131" s="149" t="s">
        <v>407</v>
      </c>
      <c r="B131" s="150">
        <v>0</v>
      </c>
      <c r="C131" s="150">
        <v>0</v>
      </c>
      <c r="D131" s="150">
        <v>0</v>
      </c>
      <c r="E131" s="150">
        <v>76200</v>
      </c>
      <c r="F131" s="150">
        <v>0</v>
      </c>
      <c r="G131" s="150">
        <v>0</v>
      </c>
      <c r="H131" s="148">
        <v>76200</v>
      </c>
    </row>
    <row r="132" spans="1:8">
      <c r="A132" s="214" t="s">
        <v>408</v>
      </c>
      <c r="B132" s="150"/>
      <c r="C132" s="150"/>
      <c r="D132" s="150"/>
      <c r="E132" s="150"/>
      <c r="F132" s="150"/>
      <c r="G132" s="150"/>
      <c r="H132" s="148"/>
    </row>
    <row r="133" spans="1:8">
      <c r="A133" s="149" t="s">
        <v>409</v>
      </c>
      <c r="B133" s="150">
        <v>0</v>
      </c>
      <c r="C133" s="150">
        <v>0</v>
      </c>
      <c r="D133" s="150">
        <v>0</v>
      </c>
      <c r="E133" s="150">
        <v>53800</v>
      </c>
      <c r="F133" s="150">
        <v>0</v>
      </c>
      <c r="G133" s="150">
        <v>0</v>
      </c>
      <c r="H133" s="148">
        <v>53800</v>
      </c>
    </row>
    <row r="134" spans="1:8">
      <c r="A134" s="149" t="s">
        <v>410</v>
      </c>
      <c r="B134" s="150">
        <v>0</v>
      </c>
      <c r="C134" s="150">
        <v>0</v>
      </c>
      <c r="D134" s="150">
        <v>0</v>
      </c>
      <c r="E134" s="150">
        <v>44700</v>
      </c>
      <c r="F134" s="150">
        <v>0</v>
      </c>
      <c r="G134" s="150">
        <v>0</v>
      </c>
      <c r="H134" s="148">
        <v>44700</v>
      </c>
    </row>
    <row r="135" spans="1:8">
      <c r="A135" s="149" t="s">
        <v>411</v>
      </c>
      <c r="B135" s="150">
        <v>0</v>
      </c>
      <c r="C135" s="150">
        <v>0</v>
      </c>
      <c r="D135" s="150">
        <v>0</v>
      </c>
      <c r="E135" s="150">
        <v>53700</v>
      </c>
      <c r="F135" s="150">
        <v>0</v>
      </c>
      <c r="G135" s="150">
        <v>0</v>
      </c>
      <c r="H135" s="148">
        <v>53700</v>
      </c>
    </row>
    <row r="136" spans="1:8">
      <c r="A136" s="214" t="s">
        <v>412</v>
      </c>
      <c r="B136" s="150"/>
      <c r="C136" s="150"/>
      <c r="D136" s="150"/>
      <c r="E136" s="150"/>
      <c r="F136" s="150"/>
      <c r="G136" s="150"/>
      <c r="H136" s="148"/>
    </row>
    <row r="137" spans="1:8">
      <c r="A137" s="149" t="s">
        <v>413</v>
      </c>
      <c r="B137" s="150">
        <v>15000</v>
      </c>
      <c r="C137" s="150">
        <v>0</v>
      </c>
      <c r="D137" s="150">
        <v>0</v>
      </c>
      <c r="E137" s="150">
        <v>0</v>
      </c>
      <c r="F137" s="150">
        <v>0</v>
      </c>
      <c r="G137" s="150">
        <v>0</v>
      </c>
      <c r="H137" s="148">
        <v>15000</v>
      </c>
    </row>
    <row r="138" spans="1:8">
      <c r="A138" s="214" t="s">
        <v>414</v>
      </c>
      <c r="B138" s="150"/>
      <c r="C138" s="150"/>
      <c r="D138" s="150"/>
      <c r="E138" s="150"/>
      <c r="F138" s="150"/>
      <c r="G138" s="150"/>
      <c r="H138" s="148"/>
    </row>
    <row r="139" spans="1:8">
      <c r="A139" s="149" t="s">
        <v>415</v>
      </c>
      <c r="B139" s="150">
        <v>0</v>
      </c>
      <c r="C139" s="150">
        <v>0</v>
      </c>
      <c r="D139" s="150">
        <v>0</v>
      </c>
      <c r="E139" s="150">
        <v>64200</v>
      </c>
      <c r="F139" s="150">
        <v>0</v>
      </c>
      <c r="G139" s="150">
        <v>0</v>
      </c>
      <c r="H139" s="148">
        <v>64200</v>
      </c>
    </row>
    <row r="140" spans="1:8">
      <c r="A140" s="149" t="s">
        <v>416</v>
      </c>
      <c r="B140" s="150">
        <v>0</v>
      </c>
      <c r="C140" s="150">
        <v>0</v>
      </c>
      <c r="D140" s="150">
        <v>0</v>
      </c>
      <c r="E140" s="150">
        <v>29800</v>
      </c>
      <c r="F140" s="150">
        <v>0</v>
      </c>
      <c r="G140" s="150">
        <v>0</v>
      </c>
      <c r="H140" s="148">
        <v>29800</v>
      </c>
    </row>
    <row r="141" spans="1:8">
      <c r="A141" s="149" t="s">
        <v>417</v>
      </c>
      <c r="B141" s="150">
        <v>30000</v>
      </c>
      <c r="C141" s="150">
        <v>0</v>
      </c>
      <c r="D141" s="150">
        <v>0</v>
      </c>
      <c r="E141" s="150">
        <v>0</v>
      </c>
      <c r="F141" s="150">
        <v>0</v>
      </c>
      <c r="G141" s="150">
        <v>30000</v>
      </c>
      <c r="H141" s="148">
        <v>60000</v>
      </c>
    </row>
    <row r="142" spans="1:8">
      <c r="A142" s="214" t="s">
        <v>418</v>
      </c>
      <c r="B142" s="150"/>
      <c r="C142" s="150"/>
      <c r="D142" s="150"/>
      <c r="E142" s="150"/>
      <c r="F142" s="150"/>
      <c r="G142" s="150"/>
      <c r="H142" s="148"/>
    </row>
    <row r="143" spans="1:8">
      <c r="A143" s="149" t="s">
        <v>419</v>
      </c>
      <c r="B143" s="150">
        <v>120000</v>
      </c>
      <c r="C143" s="150">
        <v>0</v>
      </c>
      <c r="D143" s="150">
        <v>0</v>
      </c>
      <c r="E143" s="150">
        <v>0</v>
      </c>
      <c r="F143" s="150">
        <v>0</v>
      </c>
      <c r="G143" s="150">
        <v>0</v>
      </c>
      <c r="H143" s="148">
        <v>120000</v>
      </c>
    </row>
    <row r="144" spans="1:8">
      <c r="A144" s="214" t="s">
        <v>420</v>
      </c>
      <c r="B144" s="150"/>
      <c r="C144" s="150"/>
      <c r="D144" s="150"/>
      <c r="E144" s="150"/>
      <c r="F144" s="150"/>
      <c r="G144" s="150"/>
      <c r="H144" s="148"/>
    </row>
    <row r="145" spans="1:8">
      <c r="A145" s="149" t="s">
        <v>421</v>
      </c>
      <c r="B145" s="150">
        <v>0</v>
      </c>
      <c r="C145" s="150">
        <v>0</v>
      </c>
      <c r="D145" s="150">
        <v>0</v>
      </c>
      <c r="E145" s="150">
        <v>0</v>
      </c>
      <c r="F145" s="150">
        <v>100000</v>
      </c>
      <c r="G145" s="150">
        <v>0</v>
      </c>
      <c r="H145" s="148">
        <v>100000</v>
      </c>
    </row>
    <row r="146" spans="1:8">
      <c r="A146" s="214" t="s">
        <v>422</v>
      </c>
      <c r="B146" s="150"/>
      <c r="C146" s="150"/>
      <c r="D146" s="150"/>
      <c r="E146" s="150"/>
      <c r="F146" s="150"/>
      <c r="G146" s="150"/>
      <c r="H146" s="148"/>
    </row>
    <row r="147" spans="1:8">
      <c r="A147" s="149" t="s">
        <v>423</v>
      </c>
      <c r="B147" s="150">
        <v>8000</v>
      </c>
      <c r="C147" s="150">
        <v>8000</v>
      </c>
      <c r="D147" s="150">
        <v>8000</v>
      </c>
      <c r="E147" s="150">
        <v>8000</v>
      </c>
      <c r="F147" s="150">
        <v>8000</v>
      </c>
      <c r="G147" s="150">
        <v>8000</v>
      </c>
      <c r="H147" s="148">
        <v>48000</v>
      </c>
    </row>
    <row r="148" spans="1:8">
      <c r="A148" s="149" t="s">
        <v>424</v>
      </c>
      <c r="B148" s="150">
        <v>67900</v>
      </c>
      <c r="C148" s="150">
        <v>0</v>
      </c>
      <c r="D148" s="150">
        <v>0</v>
      </c>
      <c r="E148" s="150">
        <v>0</v>
      </c>
      <c r="F148" s="150">
        <v>0</v>
      </c>
      <c r="G148" s="150">
        <v>25000</v>
      </c>
      <c r="H148" s="148">
        <v>92900</v>
      </c>
    </row>
    <row r="149" spans="1:8">
      <c r="A149" s="214" t="s">
        <v>425</v>
      </c>
      <c r="B149" s="150"/>
      <c r="C149" s="150"/>
      <c r="D149" s="150"/>
      <c r="E149" s="150"/>
      <c r="F149" s="150"/>
      <c r="G149" s="150"/>
      <c r="H149" s="148"/>
    </row>
    <row r="150" spans="1:8">
      <c r="A150" s="149" t="s">
        <v>426</v>
      </c>
      <c r="B150" s="150">
        <v>0</v>
      </c>
      <c r="C150" s="150">
        <v>0</v>
      </c>
      <c r="D150" s="150">
        <v>25000</v>
      </c>
      <c r="E150" s="150">
        <v>0</v>
      </c>
      <c r="F150" s="150">
        <v>0</v>
      </c>
      <c r="G150" s="150">
        <v>0</v>
      </c>
      <c r="H150" s="148">
        <v>25000</v>
      </c>
    </row>
    <row r="151" spans="1:8">
      <c r="A151" s="149" t="s">
        <v>427</v>
      </c>
      <c r="B151" s="150">
        <v>7000</v>
      </c>
      <c r="C151" s="150">
        <v>7000</v>
      </c>
      <c r="D151" s="150">
        <v>7000</v>
      </c>
      <c r="E151" s="150">
        <v>7000</v>
      </c>
      <c r="F151" s="150">
        <v>7000</v>
      </c>
      <c r="G151" s="150">
        <v>7000</v>
      </c>
      <c r="H151" s="148">
        <v>42000</v>
      </c>
    </row>
    <row r="152" spans="1:8">
      <c r="A152" s="149" t="s">
        <v>428</v>
      </c>
      <c r="B152" s="150">
        <v>45000</v>
      </c>
      <c r="C152" s="150">
        <v>45000</v>
      </c>
      <c r="D152" s="150">
        <v>45000</v>
      </c>
      <c r="E152" s="150">
        <v>45000</v>
      </c>
      <c r="F152" s="150">
        <v>45000</v>
      </c>
      <c r="G152" s="150">
        <v>45000</v>
      </c>
      <c r="H152" s="148">
        <v>270000</v>
      </c>
    </row>
    <row r="153" spans="1:8" ht="15.75" thickBot="1">
      <c r="A153" s="215" t="s">
        <v>429</v>
      </c>
      <c r="B153" s="180">
        <v>446200</v>
      </c>
      <c r="C153" s="180">
        <v>60000</v>
      </c>
      <c r="D153" s="180">
        <v>85000</v>
      </c>
      <c r="E153" s="180">
        <v>465200</v>
      </c>
      <c r="F153" s="180">
        <v>160000</v>
      </c>
      <c r="G153" s="180">
        <v>115000</v>
      </c>
      <c r="H153" s="154">
        <v>1331400</v>
      </c>
    </row>
    <row r="154" spans="1:8" ht="15.75" thickBot="1"/>
    <row r="155" spans="1:8">
      <c r="A155" s="203" t="s">
        <v>430</v>
      </c>
      <c r="B155" s="194"/>
      <c r="C155" s="194"/>
      <c r="D155" s="194"/>
      <c r="E155" s="194"/>
      <c r="F155" s="195"/>
      <c r="G155" s="195"/>
      <c r="H155" s="160"/>
    </row>
    <row r="156" spans="1:8">
      <c r="A156" s="149" t="s">
        <v>631</v>
      </c>
      <c r="B156" s="150">
        <v>0</v>
      </c>
      <c r="C156" s="150">
        <v>0</v>
      </c>
      <c r="D156" s="150">
        <v>5000</v>
      </c>
      <c r="E156" s="150">
        <v>0</v>
      </c>
      <c r="F156" s="150">
        <v>5000</v>
      </c>
      <c r="G156" s="150">
        <v>0</v>
      </c>
      <c r="H156" s="148">
        <v>10000</v>
      </c>
    </row>
    <row r="157" spans="1:8">
      <c r="A157" s="149" t="s">
        <v>431</v>
      </c>
      <c r="B157" s="150">
        <v>0</v>
      </c>
      <c r="C157" s="150">
        <v>18300</v>
      </c>
      <c r="D157" s="150">
        <v>0</v>
      </c>
      <c r="E157" s="150">
        <v>0</v>
      </c>
      <c r="F157" s="150">
        <v>0</v>
      </c>
      <c r="G157" s="150">
        <v>0</v>
      </c>
      <c r="H157" s="148">
        <v>18300</v>
      </c>
    </row>
    <row r="158" spans="1:8">
      <c r="A158" s="149" t="s">
        <v>432</v>
      </c>
      <c r="B158" s="150">
        <v>0</v>
      </c>
      <c r="C158" s="150">
        <v>15000</v>
      </c>
      <c r="D158" s="150">
        <v>0</v>
      </c>
      <c r="E158" s="150">
        <v>0</v>
      </c>
      <c r="F158" s="150">
        <v>0</v>
      </c>
      <c r="G158" s="150">
        <v>0</v>
      </c>
      <c r="H158" s="148">
        <v>15000</v>
      </c>
    </row>
    <row r="159" spans="1:8">
      <c r="A159" s="149" t="s">
        <v>433</v>
      </c>
      <c r="B159" s="150">
        <v>0</v>
      </c>
      <c r="C159" s="150">
        <v>0</v>
      </c>
      <c r="D159" s="150">
        <v>0</v>
      </c>
      <c r="E159" s="150">
        <v>12000</v>
      </c>
      <c r="F159" s="150">
        <v>0</v>
      </c>
      <c r="G159" s="150">
        <v>0</v>
      </c>
      <c r="H159" s="148">
        <v>12000</v>
      </c>
    </row>
    <row r="160" spans="1:8">
      <c r="A160" s="149" t="s">
        <v>434</v>
      </c>
      <c r="B160" s="150">
        <v>12000</v>
      </c>
      <c r="C160" s="150">
        <v>0</v>
      </c>
      <c r="D160" s="150">
        <v>0</v>
      </c>
      <c r="E160" s="150">
        <v>0</v>
      </c>
      <c r="F160" s="150">
        <v>0</v>
      </c>
      <c r="G160" s="150">
        <v>0</v>
      </c>
      <c r="H160" s="148">
        <v>12000</v>
      </c>
    </row>
    <row r="161" spans="1:8">
      <c r="A161" s="149" t="s">
        <v>435</v>
      </c>
      <c r="B161" s="150">
        <v>40000</v>
      </c>
      <c r="C161" s="150">
        <v>0</v>
      </c>
      <c r="D161" s="150">
        <v>0</v>
      </c>
      <c r="E161" s="150">
        <v>0</v>
      </c>
      <c r="F161" s="150">
        <v>0</v>
      </c>
      <c r="G161" s="150">
        <v>0</v>
      </c>
      <c r="H161" s="148">
        <v>40000</v>
      </c>
    </row>
    <row r="162" spans="1:8">
      <c r="A162" s="149" t="s">
        <v>436</v>
      </c>
      <c r="B162" s="150">
        <v>5400</v>
      </c>
      <c r="C162" s="150">
        <v>0</v>
      </c>
      <c r="D162" s="150">
        <v>0</v>
      </c>
      <c r="E162" s="150">
        <v>50000</v>
      </c>
      <c r="F162" s="150">
        <v>0</v>
      </c>
      <c r="G162" s="150">
        <v>0</v>
      </c>
      <c r="H162" s="148">
        <v>55400</v>
      </c>
    </row>
    <row r="163" spans="1:8">
      <c r="A163" s="149" t="s">
        <v>437</v>
      </c>
      <c r="B163" s="150">
        <v>0</v>
      </c>
      <c r="C163" s="150">
        <v>0</v>
      </c>
      <c r="D163" s="150">
        <v>15000</v>
      </c>
      <c r="E163" s="150">
        <v>0</v>
      </c>
      <c r="F163" s="150">
        <v>0</v>
      </c>
      <c r="G163" s="150">
        <v>0</v>
      </c>
      <c r="H163" s="148">
        <v>15000</v>
      </c>
    </row>
    <row r="164" spans="1:8">
      <c r="A164" s="149" t="s">
        <v>438</v>
      </c>
      <c r="B164" s="150">
        <v>10000</v>
      </c>
      <c r="C164" s="150">
        <v>0</v>
      </c>
      <c r="D164" s="150">
        <v>0</v>
      </c>
      <c r="E164" s="150">
        <v>0</v>
      </c>
      <c r="F164" s="150">
        <v>10000</v>
      </c>
      <c r="G164" s="150">
        <v>0</v>
      </c>
      <c r="H164" s="148">
        <v>20000</v>
      </c>
    </row>
    <row r="165" spans="1:8">
      <c r="A165" s="149" t="s">
        <v>439</v>
      </c>
      <c r="B165" s="150">
        <v>0</v>
      </c>
      <c r="C165" s="150">
        <v>14400</v>
      </c>
      <c r="D165" s="150">
        <v>0</v>
      </c>
      <c r="E165" s="150">
        <v>0</v>
      </c>
      <c r="F165" s="150">
        <v>0</v>
      </c>
      <c r="G165" s="150">
        <v>0</v>
      </c>
      <c r="H165" s="148">
        <v>14400</v>
      </c>
    </row>
    <row r="166" spans="1:8">
      <c r="A166" s="149" t="s">
        <v>440</v>
      </c>
      <c r="B166" s="150">
        <v>12000</v>
      </c>
      <c r="C166" s="150">
        <v>0</v>
      </c>
      <c r="D166" s="150">
        <v>0</v>
      </c>
      <c r="E166" s="150">
        <v>0</v>
      </c>
      <c r="F166" s="150">
        <v>0</v>
      </c>
      <c r="G166" s="150">
        <v>0</v>
      </c>
      <c r="H166" s="148">
        <v>12000</v>
      </c>
    </row>
    <row r="167" spans="1:8">
      <c r="A167" s="149" t="s">
        <v>441</v>
      </c>
      <c r="B167" s="150">
        <v>0</v>
      </c>
      <c r="C167" s="150">
        <v>50000</v>
      </c>
      <c r="D167" s="150">
        <v>0</v>
      </c>
      <c r="E167" s="150">
        <v>0</v>
      </c>
      <c r="F167" s="150">
        <v>0</v>
      </c>
      <c r="G167" s="150">
        <v>0</v>
      </c>
      <c r="H167" s="148">
        <v>50000</v>
      </c>
    </row>
    <row r="168" spans="1:8">
      <c r="A168" s="149" t="s">
        <v>442</v>
      </c>
      <c r="B168" s="150">
        <v>22800</v>
      </c>
      <c r="C168" s="150">
        <v>5000</v>
      </c>
      <c r="D168" s="150">
        <v>5000</v>
      </c>
      <c r="E168" s="150">
        <v>5000</v>
      </c>
      <c r="F168" s="150">
        <v>0</v>
      </c>
      <c r="G168" s="150">
        <v>10000</v>
      </c>
      <c r="H168" s="148">
        <v>47800</v>
      </c>
    </row>
    <row r="169" spans="1:8">
      <c r="A169" s="149" t="s">
        <v>443</v>
      </c>
      <c r="B169" s="150">
        <v>12000</v>
      </c>
      <c r="C169" s="150">
        <v>0</v>
      </c>
      <c r="D169" s="150">
        <v>10000</v>
      </c>
      <c r="E169" s="150">
        <v>0</v>
      </c>
      <c r="F169" s="150">
        <v>0</v>
      </c>
      <c r="G169" s="150">
        <v>0</v>
      </c>
      <c r="H169" s="148">
        <v>22000</v>
      </c>
    </row>
    <row r="170" spans="1:8">
      <c r="A170" s="149" t="s">
        <v>444</v>
      </c>
      <c r="B170" s="150">
        <v>0</v>
      </c>
      <c r="C170" s="150">
        <v>0</v>
      </c>
      <c r="D170" s="150">
        <v>0</v>
      </c>
      <c r="E170" s="150">
        <v>0</v>
      </c>
      <c r="F170" s="150">
        <v>70000</v>
      </c>
      <c r="G170" s="150">
        <v>0</v>
      </c>
      <c r="H170" s="148">
        <v>70000</v>
      </c>
    </row>
    <row r="171" spans="1:8">
      <c r="A171" s="149" t="s">
        <v>445</v>
      </c>
      <c r="B171" s="150">
        <v>0</v>
      </c>
      <c r="C171" s="150">
        <v>0</v>
      </c>
      <c r="D171" s="150">
        <v>0</v>
      </c>
      <c r="E171" s="150">
        <v>0</v>
      </c>
      <c r="F171" s="150">
        <v>20000</v>
      </c>
      <c r="G171" s="150">
        <v>0</v>
      </c>
      <c r="H171" s="148">
        <v>20000</v>
      </c>
    </row>
    <row r="172" spans="1:8">
      <c r="A172" s="149" t="s">
        <v>446</v>
      </c>
      <c r="B172" s="150">
        <v>4000</v>
      </c>
      <c r="C172" s="150">
        <v>4000</v>
      </c>
      <c r="D172" s="150">
        <v>0</v>
      </c>
      <c r="E172" s="150">
        <v>0</v>
      </c>
      <c r="F172" s="150">
        <v>0</v>
      </c>
      <c r="G172" s="150">
        <v>0</v>
      </c>
      <c r="H172" s="148">
        <v>8000</v>
      </c>
    </row>
    <row r="173" spans="1:8">
      <c r="A173" s="149" t="s">
        <v>447</v>
      </c>
      <c r="B173" s="150">
        <v>80400</v>
      </c>
      <c r="C173" s="150">
        <v>0</v>
      </c>
      <c r="D173" s="150">
        <v>0</v>
      </c>
      <c r="E173" s="150">
        <v>0</v>
      </c>
      <c r="F173" s="150">
        <v>10000</v>
      </c>
      <c r="G173" s="150">
        <v>0</v>
      </c>
      <c r="H173" s="148">
        <v>90400</v>
      </c>
    </row>
    <row r="174" spans="1:8">
      <c r="A174" s="149" t="s">
        <v>448</v>
      </c>
      <c r="B174" s="150">
        <v>0</v>
      </c>
      <c r="C174" s="150">
        <v>0</v>
      </c>
      <c r="D174" s="150">
        <v>10000</v>
      </c>
      <c r="E174" s="150">
        <v>0</v>
      </c>
      <c r="F174" s="150">
        <v>0</v>
      </c>
      <c r="G174" s="150">
        <v>0</v>
      </c>
      <c r="H174" s="148">
        <v>10000</v>
      </c>
    </row>
    <row r="175" spans="1:8" ht="15.75" thickBot="1">
      <c r="A175" s="179" t="s">
        <v>400</v>
      </c>
      <c r="B175" s="180">
        <v>198600</v>
      </c>
      <c r="C175" s="180">
        <v>106700</v>
      </c>
      <c r="D175" s="180">
        <v>45000</v>
      </c>
      <c r="E175" s="180">
        <v>67000</v>
      </c>
      <c r="F175" s="180">
        <v>115000</v>
      </c>
      <c r="G175" s="180">
        <v>10000</v>
      </c>
      <c r="H175" s="180">
        <v>542300</v>
      </c>
    </row>
    <row r="176" spans="1:8" ht="15.75" thickBot="1">
      <c r="A176" s="192"/>
      <c r="B176" s="193"/>
      <c r="C176" s="193"/>
      <c r="D176" s="193"/>
      <c r="E176" s="193"/>
      <c r="F176" s="193"/>
      <c r="G176" s="193"/>
      <c r="H176" s="193"/>
    </row>
    <row r="177" spans="1:8" ht="15.75" thickBot="1">
      <c r="A177" s="165" t="s">
        <v>449</v>
      </c>
      <c r="B177" s="166">
        <v>674200</v>
      </c>
      <c r="C177" s="166">
        <v>166700</v>
      </c>
      <c r="D177" s="166">
        <v>147500</v>
      </c>
      <c r="E177" s="166">
        <v>532200</v>
      </c>
      <c r="F177" s="166">
        <v>292500</v>
      </c>
      <c r="G177" s="166">
        <v>125000</v>
      </c>
      <c r="H177" s="166">
        <v>1938100</v>
      </c>
    </row>
    <row r="178" spans="1:8">
      <c r="A178" s="230"/>
      <c r="B178" s="156"/>
      <c r="C178" s="156"/>
      <c r="D178" s="156"/>
      <c r="E178" s="156"/>
      <c r="F178" s="156"/>
      <c r="G178" s="156"/>
      <c r="H178" s="259"/>
    </row>
    <row r="179" spans="1:8">
      <c r="A179" s="252" t="s">
        <v>450</v>
      </c>
      <c r="B179" s="257"/>
      <c r="C179" s="257"/>
      <c r="D179" s="257"/>
      <c r="E179" s="257"/>
      <c r="F179" s="258"/>
      <c r="G179" s="258"/>
      <c r="H179" s="177"/>
    </row>
    <row r="180" spans="1:8">
      <c r="A180" s="216" t="s">
        <v>16</v>
      </c>
      <c r="B180" s="145"/>
      <c r="C180" s="145"/>
      <c r="D180" s="145"/>
      <c r="E180" s="145"/>
      <c r="F180" s="197"/>
      <c r="G180" s="197"/>
      <c r="H180" s="148"/>
    </row>
    <row r="181" spans="1:8">
      <c r="A181" s="200" t="s">
        <v>451</v>
      </c>
      <c r="B181" s="150">
        <v>2000</v>
      </c>
      <c r="C181" s="150">
        <v>0</v>
      </c>
      <c r="D181" s="150">
        <v>0</v>
      </c>
      <c r="E181" s="150">
        <v>0</v>
      </c>
      <c r="F181" s="150">
        <v>0</v>
      </c>
      <c r="G181" s="150">
        <v>2000</v>
      </c>
      <c r="H181" s="148">
        <v>4000</v>
      </c>
    </row>
    <row r="182" spans="1:8">
      <c r="A182" s="200" t="s">
        <v>452</v>
      </c>
      <c r="B182" s="150">
        <v>0</v>
      </c>
      <c r="C182" s="150">
        <v>0</v>
      </c>
      <c r="D182" s="150">
        <v>0</v>
      </c>
      <c r="E182" s="150">
        <v>2000</v>
      </c>
      <c r="F182" s="150">
        <v>0</v>
      </c>
      <c r="G182" s="150">
        <v>0</v>
      </c>
      <c r="H182" s="148">
        <v>2000</v>
      </c>
    </row>
    <row r="183" spans="1:8">
      <c r="A183" s="200" t="s">
        <v>453</v>
      </c>
      <c r="B183" s="150">
        <v>0</v>
      </c>
      <c r="C183" s="150">
        <v>0</v>
      </c>
      <c r="D183" s="150">
        <v>0</v>
      </c>
      <c r="E183" s="150">
        <v>0</v>
      </c>
      <c r="F183" s="150">
        <v>0</v>
      </c>
      <c r="G183" s="150">
        <v>20000</v>
      </c>
      <c r="H183" s="148">
        <v>20000</v>
      </c>
    </row>
    <row r="184" spans="1:8">
      <c r="A184" s="200" t="s">
        <v>454</v>
      </c>
      <c r="B184" s="150">
        <v>0</v>
      </c>
      <c r="C184" s="150">
        <v>0</v>
      </c>
      <c r="D184" s="150">
        <v>2000</v>
      </c>
      <c r="E184" s="150">
        <v>0</v>
      </c>
      <c r="F184" s="150">
        <v>0</v>
      </c>
      <c r="G184" s="150">
        <v>0</v>
      </c>
      <c r="H184" s="148">
        <v>2000</v>
      </c>
    </row>
    <row r="185" spans="1:8">
      <c r="A185" s="217" t="s">
        <v>455</v>
      </c>
      <c r="B185" s="150">
        <v>0</v>
      </c>
      <c r="C185" s="150">
        <v>0</v>
      </c>
      <c r="D185" s="150">
        <v>23000</v>
      </c>
      <c r="E185" s="150">
        <v>0</v>
      </c>
      <c r="F185" s="150">
        <v>0</v>
      </c>
      <c r="G185" s="150">
        <v>0</v>
      </c>
      <c r="H185" s="148">
        <v>23000</v>
      </c>
    </row>
    <row r="186" spans="1:8">
      <c r="A186" s="218" t="s">
        <v>456</v>
      </c>
      <c r="B186" s="150">
        <v>0</v>
      </c>
      <c r="C186" s="150">
        <v>0</v>
      </c>
      <c r="D186" s="150">
        <v>24000</v>
      </c>
      <c r="E186" s="150">
        <v>0</v>
      </c>
      <c r="F186" s="150">
        <v>0</v>
      </c>
      <c r="G186" s="150">
        <v>0</v>
      </c>
      <c r="H186" s="148">
        <v>24000</v>
      </c>
    </row>
    <row r="187" spans="1:8">
      <c r="A187" s="218" t="s">
        <v>457</v>
      </c>
      <c r="B187" s="150">
        <v>0</v>
      </c>
      <c r="C187" s="150">
        <v>2000</v>
      </c>
      <c r="D187" s="150">
        <v>0</v>
      </c>
      <c r="E187" s="150">
        <v>0</v>
      </c>
      <c r="F187" s="150">
        <v>0</v>
      </c>
      <c r="G187" s="150">
        <v>0</v>
      </c>
      <c r="H187" s="148">
        <v>2000</v>
      </c>
    </row>
    <row r="188" spans="1:8">
      <c r="A188" s="218" t="s">
        <v>458</v>
      </c>
      <c r="B188" s="150">
        <v>0</v>
      </c>
      <c r="C188" s="150">
        <v>0</v>
      </c>
      <c r="D188" s="150">
        <v>4000</v>
      </c>
      <c r="E188" s="150">
        <v>0</v>
      </c>
      <c r="F188" s="150">
        <v>0</v>
      </c>
      <c r="G188" s="150">
        <v>0</v>
      </c>
      <c r="H188" s="148">
        <v>4000</v>
      </c>
    </row>
    <row r="189" spans="1:8">
      <c r="A189" s="198" t="s">
        <v>459</v>
      </c>
      <c r="B189" s="150">
        <v>0</v>
      </c>
      <c r="C189" s="150">
        <v>5000</v>
      </c>
      <c r="D189" s="150">
        <v>0</v>
      </c>
      <c r="E189" s="150">
        <v>0</v>
      </c>
      <c r="F189" s="150">
        <v>0</v>
      </c>
      <c r="G189" s="150">
        <v>0</v>
      </c>
      <c r="H189" s="148">
        <v>5000</v>
      </c>
    </row>
    <row r="190" spans="1:8">
      <c r="A190" s="219" t="s">
        <v>460</v>
      </c>
      <c r="B190" s="150">
        <v>1000</v>
      </c>
      <c r="C190" s="150">
        <v>0</v>
      </c>
      <c r="D190" s="150">
        <v>0</v>
      </c>
      <c r="E190" s="150">
        <v>0</v>
      </c>
      <c r="F190" s="150">
        <v>0</v>
      </c>
      <c r="G190" s="150">
        <v>1000</v>
      </c>
      <c r="H190" s="148">
        <v>2000</v>
      </c>
    </row>
    <row r="191" spans="1:8">
      <c r="A191" s="219" t="s">
        <v>461</v>
      </c>
      <c r="B191" s="150">
        <v>5000</v>
      </c>
      <c r="C191" s="150">
        <v>0</v>
      </c>
      <c r="D191" s="150">
        <v>0</v>
      </c>
      <c r="E191" s="150">
        <v>0</v>
      </c>
      <c r="F191" s="150">
        <v>0</v>
      </c>
      <c r="G191" s="150">
        <v>0</v>
      </c>
      <c r="H191" s="148">
        <v>5000</v>
      </c>
    </row>
    <row r="192" spans="1:8">
      <c r="A192" s="198" t="s">
        <v>462</v>
      </c>
      <c r="B192" s="150">
        <v>0</v>
      </c>
      <c r="C192" s="150">
        <v>10000</v>
      </c>
      <c r="D192" s="150">
        <v>0</v>
      </c>
      <c r="E192" s="150">
        <v>0</v>
      </c>
      <c r="F192" s="150">
        <v>0</v>
      </c>
      <c r="G192" s="150">
        <v>0</v>
      </c>
      <c r="H192" s="148">
        <v>10000</v>
      </c>
    </row>
    <row r="193" spans="1:8">
      <c r="A193" s="198" t="s">
        <v>463</v>
      </c>
      <c r="B193" s="150">
        <v>1300</v>
      </c>
      <c r="C193" s="150">
        <v>8700</v>
      </c>
      <c r="D193" s="150">
        <v>0</v>
      </c>
      <c r="E193" s="150">
        <v>0</v>
      </c>
      <c r="F193" s="150">
        <v>0</v>
      </c>
      <c r="G193" s="150">
        <v>0</v>
      </c>
      <c r="H193" s="148">
        <v>10000</v>
      </c>
    </row>
    <row r="194" spans="1:8" ht="15.75" thickBot="1">
      <c r="A194" s="179" t="s">
        <v>464</v>
      </c>
      <c r="B194" s="180">
        <v>9300</v>
      </c>
      <c r="C194" s="180">
        <v>25700</v>
      </c>
      <c r="D194" s="180">
        <v>53000</v>
      </c>
      <c r="E194" s="180">
        <v>2000</v>
      </c>
      <c r="F194" s="202">
        <v>0</v>
      </c>
      <c r="G194" s="202">
        <v>23000</v>
      </c>
      <c r="H194" s="154">
        <v>113000</v>
      </c>
    </row>
    <row r="195" spans="1:8">
      <c r="A195" s="255"/>
      <c r="B195" s="256"/>
      <c r="C195" s="256"/>
      <c r="D195" s="256"/>
      <c r="E195" s="256"/>
      <c r="F195" s="256"/>
      <c r="G195" s="256"/>
      <c r="H195" s="256"/>
    </row>
    <row r="196" spans="1:8">
      <c r="A196" s="252" t="s">
        <v>29</v>
      </c>
      <c r="B196" s="253"/>
      <c r="C196" s="253"/>
      <c r="D196" s="253"/>
      <c r="E196" s="253"/>
      <c r="F196" s="254"/>
      <c r="G196" s="254"/>
      <c r="H196" s="177"/>
    </row>
    <row r="197" spans="1:8">
      <c r="A197" s="162" t="s">
        <v>465</v>
      </c>
      <c r="B197" s="150">
        <v>608000</v>
      </c>
      <c r="C197" s="150">
        <v>3319000</v>
      </c>
      <c r="D197" s="150">
        <v>559000</v>
      </c>
      <c r="E197" s="150">
        <v>327000</v>
      </c>
      <c r="F197" s="150">
        <v>430000</v>
      </c>
      <c r="G197" s="150">
        <v>965000</v>
      </c>
      <c r="H197" s="148">
        <v>6208000</v>
      </c>
    </row>
    <row r="198" spans="1:8">
      <c r="A198" s="188" t="s">
        <v>466</v>
      </c>
      <c r="B198" s="150">
        <v>0</v>
      </c>
      <c r="C198" s="150">
        <v>0</v>
      </c>
      <c r="D198" s="150">
        <v>15000</v>
      </c>
      <c r="E198" s="150">
        <v>0</v>
      </c>
      <c r="F198" s="150">
        <v>0</v>
      </c>
      <c r="G198" s="150">
        <v>0</v>
      </c>
      <c r="H198" s="148">
        <v>15000</v>
      </c>
    </row>
    <row r="199" spans="1:8">
      <c r="A199" s="162" t="s">
        <v>467</v>
      </c>
      <c r="B199" s="150">
        <v>0</v>
      </c>
      <c r="C199" s="150">
        <v>25000</v>
      </c>
      <c r="D199" s="150">
        <v>0</v>
      </c>
      <c r="E199" s="150">
        <v>0</v>
      </c>
      <c r="F199" s="150">
        <v>0</v>
      </c>
      <c r="G199" s="150">
        <v>0</v>
      </c>
      <c r="H199" s="148">
        <v>25000</v>
      </c>
    </row>
    <row r="200" spans="1:8">
      <c r="A200" s="162" t="s">
        <v>468</v>
      </c>
      <c r="B200" s="150">
        <v>0</v>
      </c>
      <c r="C200" s="150">
        <v>15000</v>
      </c>
      <c r="D200" s="150">
        <v>0</v>
      </c>
      <c r="E200" s="150">
        <v>0</v>
      </c>
      <c r="F200" s="150">
        <v>0</v>
      </c>
      <c r="G200" s="150">
        <v>0</v>
      </c>
      <c r="H200" s="148">
        <v>15000</v>
      </c>
    </row>
    <row r="201" spans="1:8">
      <c r="A201" s="149" t="s">
        <v>469</v>
      </c>
      <c r="B201" s="150">
        <v>0</v>
      </c>
      <c r="C201" s="150">
        <v>0</v>
      </c>
      <c r="D201" s="150">
        <v>0</v>
      </c>
      <c r="E201" s="150">
        <v>20000</v>
      </c>
      <c r="F201" s="150">
        <v>0</v>
      </c>
      <c r="G201" s="150">
        <v>0</v>
      </c>
      <c r="H201" s="148">
        <v>20000</v>
      </c>
    </row>
    <row r="202" spans="1:8">
      <c r="A202" s="149" t="s">
        <v>470</v>
      </c>
      <c r="B202" s="150">
        <v>0</v>
      </c>
      <c r="C202" s="150">
        <v>0</v>
      </c>
      <c r="D202" s="150">
        <v>0</v>
      </c>
      <c r="E202" s="150">
        <v>0</v>
      </c>
      <c r="F202" s="150">
        <v>10000</v>
      </c>
      <c r="G202" s="150">
        <v>0</v>
      </c>
      <c r="H202" s="148">
        <v>10000</v>
      </c>
    </row>
    <row r="203" spans="1:8">
      <c r="A203" s="149" t="s">
        <v>471</v>
      </c>
      <c r="B203" s="150">
        <v>0</v>
      </c>
      <c r="C203" s="150">
        <v>0</v>
      </c>
      <c r="D203" s="150">
        <v>0</v>
      </c>
      <c r="E203" s="150">
        <v>0</v>
      </c>
      <c r="F203" s="150">
        <v>15000</v>
      </c>
      <c r="G203" s="150">
        <v>0</v>
      </c>
      <c r="H203" s="148">
        <v>15000</v>
      </c>
    </row>
    <row r="204" spans="1:8">
      <c r="A204" s="149" t="s">
        <v>472</v>
      </c>
      <c r="B204" s="150">
        <v>0</v>
      </c>
      <c r="C204" s="150">
        <v>0</v>
      </c>
      <c r="D204" s="150">
        <v>120000</v>
      </c>
      <c r="E204" s="150">
        <v>0</v>
      </c>
      <c r="F204" s="150">
        <v>0</v>
      </c>
      <c r="G204" s="150">
        <v>0</v>
      </c>
      <c r="H204" s="148">
        <v>120000</v>
      </c>
    </row>
    <row r="205" spans="1:8">
      <c r="A205" s="220" t="s">
        <v>473</v>
      </c>
      <c r="B205" s="150">
        <v>0</v>
      </c>
      <c r="C205" s="150">
        <v>70000</v>
      </c>
      <c r="D205" s="150">
        <v>0</v>
      </c>
      <c r="E205" s="150">
        <v>0</v>
      </c>
      <c r="F205" s="150">
        <v>0</v>
      </c>
      <c r="G205" s="150">
        <v>0</v>
      </c>
      <c r="H205" s="148">
        <v>70000</v>
      </c>
    </row>
    <row r="206" spans="1:8">
      <c r="A206" s="149" t="s">
        <v>474</v>
      </c>
      <c r="B206" s="150">
        <v>0</v>
      </c>
      <c r="C206" s="150">
        <v>0</v>
      </c>
      <c r="D206" s="150">
        <v>100000</v>
      </c>
      <c r="E206" s="150">
        <v>0</v>
      </c>
      <c r="F206" s="150">
        <v>0</v>
      </c>
      <c r="G206" s="150">
        <v>0</v>
      </c>
      <c r="H206" s="148">
        <v>100000</v>
      </c>
    </row>
    <row r="207" spans="1:8">
      <c r="A207" s="149" t="s">
        <v>475</v>
      </c>
      <c r="B207" s="150">
        <v>0</v>
      </c>
      <c r="C207" s="150">
        <v>80000</v>
      </c>
      <c r="D207" s="150">
        <v>0</v>
      </c>
      <c r="E207" s="150">
        <v>0</v>
      </c>
      <c r="F207" s="150">
        <v>0</v>
      </c>
      <c r="G207" s="150">
        <v>0</v>
      </c>
      <c r="H207" s="148">
        <v>80000</v>
      </c>
    </row>
    <row r="208" spans="1:8">
      <c r="A208" s="149" t="s">
        <v>476</v>
      </c>
      <c r="B208" s="150">
        <v>0</v>
      </c>
      <c r="C208" s="150">
        <v>0</v>
      </c>
      <c r="D208" s="150">
        <v>70000</v>
      </c>
      <c r="E208" s="150">
        <v>0</v>
      </c>
      <c r="F208" s="150">
        <v>0</v>
      </c>
      <c r="G208" s="150">
        <v>0</v>
      </c>
      <c r="H208" s="148">
        <v>70000</v>
      </c>
    </row>
    <row r="209" spans="1:8">
      <c r="A209" s="149" t="s">
        <v>477</v>
      </c>
      <c r="B209" s="150">
        <v>0</v>
      </c>
      <c r="C209" s="150">
        <v>150000</v>
      </c>
      <c r="D209" s="150">
        <v>0</v>
      </c>
      <c r="E209" s="150">
        <v>0</v>
      </c>
      <c r="F209" s="150">
        <v>0</v>
      </c>
      <c r="G209" s="150">
        <v>0</v>
      </c>
      <c r="H209" s="148">
        <v>150000</v>
      </c>
    </row>
    <row r="210" spans="1:8">
      <c r="A210" s="221" t="s">
        <v>478</v>
      </c>
      <c r="B210" s="150">
        <v>0</v>
      </c>
      <c r="C210" s="150">
        <v>150000</v>
      </c>
      <c r="D210" s="150">
        <v>0</v>
      </c>
      <c r="E210" s="150">
        <v>0</v>
      </c>
      <c r="F210" s="150">
        <v>0</v>
      </c>
      <c r="G210" s="150">
        <v>0</v>
      </c>
      <c r="H210" s="148">
        <v>150000</v>
      </c>
    </row>
    <row r="211" spans="1:8">
      <c r="A211" s="222" t="s">
        <v>479</v>
      </c>
      <c r="B211" s="150">
        <v>0</v>
      </c>
      <c r="C211" s="150">
        <v>0</v>
      </c>
      <c r="D211" s="150">
        <v>0</v>
      </c>
      <c r="E211" s="150">
        <v>10000</v>
      </c>
      <c r="F211" s="150">
        <v>0</v>
      </c>
      <c r="G211" s="150">
        <v>0</v>
      </c>
      <c r="H211" s="148">
        <v>10000</v>
      </c>
    </row>
    <row r="212" spans="1:8">
      <c r="A212" s="222" t="s">
        <v>480</v>
      </c>
      <c r="B212" s="150">
        <v>0</v>
      </c>
      <c r="C212" s="150">
        <v>0</v>
      </c>
      <c r="D212" s="150">
        <v>16000</v>
      </c>
      <c r="E212" s="150">
        <v>0</v>
      </c>
      <c r="F212" s="150">
        <v>0</v>
      </c>
      <c r="G212" s="150">
        <v>0</v>
      </c>
      <c r="H212" s="148">
        <v>16000</v>
      </c>
    </row>
    <row r="213" spans="1:8">
      <c r="A213" s="162" t="s">
        <v>481</v>
      </c>
      <c r="B213" s="150">
        <v>0</v>
      </c>
      <c r="C213" s="150">
        <v>20000</v>
      </c>
      <c r="D213" s="150">
        <v>0</v>
      </c>
      <c r="E213" s="150">
        <v>0</v>
      </c>
      <c r="F213" s="150">
        <v>0</v>
      </c>
      <c r="G213" s="150">
        <v>0</v>
      </c>
      <c r="H213" s="148">
        <v>20000</v>
      </c>
    </row>
    <row r="214" spans="1:8">
      <c r="A214" s="223" t="s">
        <v>482</v>
      </c>
      <c r="B214" s="150">
        <v>0</v>
      </c>
      <c r="C214" s="150">
        <v>7000</v>
      </c>
      <c r="D214" s="150">
        <v>0</v>
      </c>
      <c r="E214" s="150">
        <v>0</v>
      </c>
      <c r="F214" s="150">
        <v>0</v>
      </c>
      <c r="G214" s="150">
        <v>0</v>
      </c>
      <c r="H214" s="148">
        <v>7000</v>
      </c>
    </row>
    <row r="215" spans="1:8">
      <c r="A215" s="224" t="s">
        <v>483</v>
      </c>
      <c r="B215" s="150">
        <v>2000</v>
      </c>
      <c r="C215" s="150">
        <v>5900</v>
      </c>
      <c r="D215" s="150">
        <v>2000</v>
      </c>
      <c r="E215" s="150">
        <v>2000</v>
      </c>
      <c r="F215" s="150">
        <v>2000</v>
      </c>
      <c r="G215" s="150">
        <v>2000</v>
      </c>
      <c r="H215" s="148">
        <v>15900</v>
      </c>
    </row>
    <row r="216" spans="1:8">
      <c r="A216" s="225" t="s">
        <v>484</v>
      </c>
      <c r="B216" s="150">
        <v>0</v>
      </c>
      <c r="C216" s="150">
        <v>30000</v>
      </c>
      <c r="D216" s="150">
        <v>0</v>
      </c>
      <c r="E216" s="150">
        <v>0</v>
      </c>
      <c r="F216" s="150">
        <v>0</v>
      </c>
      <c r="G216" s="150">
        <v>0</v>
      </c>
      <c r="H216" s="148">
        <v>30000</v>
      </c>
    </row>
    <row r="217" spans="1:8">
      <c r="A217" s="222" t="s">
        <v>485</v>
      </c>
      <c r="B217" s="150">
        <v>0</v>
      </c>
      <c r="C217" s="150">
        <v>0</v>
      </c>
      <c r="D217" s="150">
        <v>0</v>
      </c>
      <c r="E217" s="150">
        <v>0</v>
      </c>
      <c r="F217" s="150">
        <v>0</v>
      </c>
      <c r="G217" s="150">
        <v>5000</v>
      </c>
      <c r="H217" s="148">
        <v>5000</v>
      </c>
    </row>
    <row r="218" spans="1:8">
      <c r="A218" s="226" t="s">
        <v>486</v>
      </c>
      <c r="B218" s="150">
        <v>0</v>
      </c>
      <c r="C218" s="150">
        <v>7000</v>
      </c>
      <c r="D218" s="150">
        <v>0</v>
      </c>
      <c r="E218" s="150">
        <v>0</v>
      </c>
      <c r="F218" s="150">
        <v>0</v>
      </c>
      <c r="G218" s="150">
        <v>0</v>
      </c>
      <c r="H218" s="148">
        <v>7000</v>
      </c>
    </row>
    <row r="219" spans="1:8">
      <c r="A219" s="188" t="s">
        <v>487</v>
      </c>
      <c r="B219" s="150">
        <v>0</v>
      </c>
      <c r="C219" s="150">
        <v>6000</v>
      </c>
      <c r="D219" s="150">
        <v>0</v>
      </c>
      <c r="E219" s="150">
        <v>0</v>
      </c>
      <c r="F219" s="150">
        <v>0</v>
      </c>
      <c r="G219" s="150">
        <v>6000</v>
      </c>
      <c r="H219" s="148">
        <v>12000</v>
      </c>
    </row>
    <row r="220" spans="1:8">
      <c r="A220" s="227" t="s">
        <v>488</v>
      </c>
      <c r="B220" s="150">
        <v>0</v>
      </c>
      <c r="C220" s="150">
        <v>5100</v>
      </c>
      <c r="D220" s="150">
        <v>0</v>
      </c>
      <c r="E220" s="150">
        <v>0</v>
      </c>
      <c r="F220" s="150">
        <v>0</v>
      </c>
      <c r="G220" s="150">
        <v>0</v>
      </c>
      <c r="H220" s="148">
        <v>5100</v>
      </c>
    </row>
    <row r="221" spans="1:8">
      <c r="A221" s="228" t="s">
        <v>489</v>
      </c>
      <c r="B221" s="150">
        <v>18800</v>
      </c>
      <c r="C221" s="150">
        <v>0</v>
      </c>
      <c r="D221" s="150">
        <v>0</v>
      </c>
      <c r="E221" s="150">
        <v>0</v>
      </c>
      <c r="F221" s="150">
        <v>0</v>
      </c>
      <c r="G221" s="150">
        <v>0</v>
      </c>
      <c r="H221" s="148">
        <v>18800</v>
      </c>
    </row>
    <row r="222" spans="1:8">
      <c r="A222" s="229" t="s">
        <v>490</v>
      </c>
      <c r="B222" s="150">
        <v>0</v>
      </c>
      <c r="C222" s="150">
        <v>20700</v>
      </c>
      <c r="D222" s="150">
        <v>0</v>
      </c>
      <c r="E222" s="150">
        <v>0</v>
      </c>
      <c r="F222" s="150">
        <v>0</v>
      </c>
      <c r="G222" s="150">
        <v>0</v>
      </c>
      <c r="H222" s="148">
        <v>20700</v>
      </c>
    </row>
    <row r="223" spans="1:8">
      <c r="A223" s="220" t="s">
        <v>491</v>
      </c>
      <c r="B223" s="150">
        <v>0</v>
      </c>
      <c r="C223" s="150">
        <v>0</v>
      </c>
      <c r="D223" s="150">
        <v>0</v>
      </c>
      <c r="E223" s="150">
        <v>30000</v>
      </c>
      <c r="F223" s="150">
        <v>0</v>
      </c>
      <c r="G223" s="150">
        <v>0</v>
      </c>
      <c r="H223" s="148">
        <v>30000</v>
      </c>
    </row>
    <row r="224" spans="1:8">
      <c r="A224" s="224" t="s">
        <v>492</v>
      </c>
      <c r="B224" s="150">
        <v>0</v>
      </c>
      <c r="C224" s="150">
        <v>0</v>
      </c>
      <c r="D224" s="150">
        <v>0</v>
      </c>
      <c r="E224" s="150">
        <v>0</v>
      </c>
      <c r="F224" s="150">
        <v>25000</v>
      </c>
      <c r="G224" s="150">
        <v>0</v>
      </c>
      <c r="H224" s="148">
        <v>25000</v>
      </c>
    </row>
    <row r="225" spans="1:8">
      <c r="A225" s="224" t="s">
        <v>493</v>
      </c>
      <c r="B225" s="150">
        <v>0</v>
      </c>
      <c r="C225" s="150">
        <v>10000</v>
      </c>
      <c r="D225" s="150">
        <v>0</v>
      </c>
      <c r="E225" s="150">
        <v>0</v>
      </c>
      <c r="F225" s="150">
        <v>0</v>
      </c>
      <c r="G225" s="150">
        <v>0</v>
      </c>
      <c r="H225" s="148">
        <v>10000</v>
      </c>
    </row>
    <row r="226" spans="1:8" ht="15.75" thickBot="1">
      <c r="A226" s="179" t="s">
        <v>494</v>
      </c>
      <c r="B226" s="180">
        <v>628800</v>
      </c>
      <c r="C226" s="180">
        <v>3920700</v>
      </c>
      <c r="D226" s="180">
        <v>882000</v>
      </c>
      <c r="E226" s="180">
        <v>389000</v>
      </c>
      <c r="F226" s="202">
        <v>482000</v>
      </c>
      <c r="G226" s="202">
        <v>978000</v>
      </c>
      <c r="H226" s="154">
        <v>7280500</v>
      </c>
    </row>
    <row r="227" spans="1:8" ht="15.75" thickBot="1">
      <c r="B227" s="36"/>
      <c r="C227" s="36"/>
      <c r="D227" s="36"/>
      <c r="E227" s="36"/>
      <c r="F227" s="36"/>
      <c r="G227" s="36"/>
      <c r="H227" s="36"/>
    </row>
    <row r="228" spans="1:8" ht="15.75" thickBot="1">
      <c r="A228" s="165" t="s">
        <v>495</v>
      </c>
      <c r="B228" s="166">
        <v>638100</v>
      </c>
      <c r="C228" s="166">
        <v>3946400</v>
      </c>
      <c r="D228" s="166">
        <v>935000</v>
      </c>
      <c r="E228" s="166">
        <v>391000</v>
      </c>
      <c r="F228" s="167">
        <v>482000</v>
      </c>
      <c r="G228" s="167">
        <v>1001000</v>
      </c>
      <c r="H228" s="168">
        <v>7393500</v>
      </c>
    </row>
    <row r="229" spans="1:8" ht="15.75" thickBot="1">
      <c r="A229" s="230"/>
      <c r="B229" s="156"/>
      <c r="C229" s="156"/>
      <c r="D229" s="156"/>
      <c r="E229" s="156"/>
      <c r="F229" s="156"/>
      <c r="G229" s="156"/>
      <c r="H229" s="156"/>
    </row>
    <row r="230" spans="1:8" ht="15.75" thickBot="1">
      <c r="A230" s="231" t="s">
        <v>496</v>
      </c>
      <c r="B230" s="232">
        <v>1929600</v>
      </c>
      <c r="C230" s="232">
        <v>5411100</v>
      </c>
      <c r="D230" s="232">
        <v>1324500</v>
      </c>
      <c r="E230" s="232">
        <v>1463200</v>
      </c>
      <c r="F230" s="232">
        <v>1069500</v>
      </c>
      <c r="G230" s="232">
        <v>2551000</v>
      </c>
      <c r="H230" s="232">
        <v>13748900</v>
      </c>
    </row>
  </sheetData>
  <pageMargins left="0.70866141732283472" right="0.70866141732283472" top="0.74803149606299213" bottom="0.74803149606299213" header="0.31496062992125984" footer="0.31496062992125984"/>
  <pageSetup paperSize="9" scale="91" fitToHeight="0" orientation="landscape" r:id="rId1"/>
  <rowBreaks count="9" manualBreakCount="9">
    <brk id="30" max="16383" man="1"/>
    <brk id="50" max="16383" man="1"/>
    <brk id="79" max="16383" man="1"/>
    <brk id="100" max="16383" man="1"/>
    <brk id="123" max="16383" man="1"/>
    <brk id="154" max="16383" man="1"/>
    <brk id="178" max="16383" man="1"/>
    <brk id="195" max="16383" man="1"/>
    <brk id="231"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A34"/>
  <sheetViews>
    <sheetView showGridLines="0" zoomScaleNormal="100" zoomScaleSheetLayoutView="100" workbookViewId="0"/>
  </sheetViews>
  <sheetFormatPr defaultColWidth="9.140625" defaultRowHeight="14.25"/>
  <cols>
    <col min="1" max="1" width="75" style="16" bestFit="1" customWidth="1"/>
    <col min="2" max="16384" width="9.140625" style="16"/>
  </cols>
  <sheetData>
    <row r="2" spans="1:1" ht="18">
      <c r="A2" s="8" t="s">
        <v>17</v>
      </c>
    </row>
    <row r="8" spans="1:1" ht="15.75">
      <c r="A8" s="1" t="s">
        <v>18</v>
      </c>
    </row>
    <row r="11" spans="1:1" ht="15.75">
      <c r="A11" s="1" t="s">
        <v>183</v>
      </c>
    </row>
    <row r="12" spans="1:1" ht="15">
      <c r="A12" s="7"/>
    </row>
    <row r="14" spans="1:1" ht="15.75">
      <c r="A14" s="1" t="s">
        <v>20</v>
      </c>
    </row>
    <row r="16" spans="1:1">
      <c r="A16" s="16" t="s">
        <v>19</v>
      </c>
    </row>
    <row r="18" spans="1:1">
      <c r="A18" s="16" t="s">
        <v>108</v>
      </c>
    </row>
    <row r="20" spans="1:1">
      <c r="A20" s="16" t="s">
        <v>88</v>
      </c>
    </row>
    <row r="22" spans="1:1">
      <c r="A22" s="16" t="s">
        <v>89</v>
      </c>
    </row>
    <row r="24" spans="1:1">
      <c r="A24" s="16" t="s">
        <v>90</v>
      </c>
    </row>
    <row r="26" spans="1:1">
      <c r="A26" s="16" t="s">
        <v>109</v>
      </c>
    </row>
    <row r="28" spans="1:1">
      <c r="A28" s="16" t="s">
        <v>110</v>
      </c>
    </row>
    <row r="31" spans="1:1" ht="15.75">
      <c r="A31" s="1" t="s">
        <v>195</v>
      </c>
    </row>
    <row r="32" spans="1:1" ht="15">
      <c r="A32" s="7"/>
    </row>
    <row r="34" spans="1:1" ht="15.75">
      <c r="A34" s="1" t="s">
        <v>196</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46"/>
  <sheetViews>
    <sheetView showGridLines="0" zoomScaleNormal="100" zoomScaleSheetLayoutView="100" workbookViewId="0"/>
  </sheetViews>
  <sheetFormatPr defaultRowHeight="15"/>
  <cols>
    <col min="1" max="1" width="111.42578125" customWidth="1"/>
  </cols>
  <sheetData>
    <row r="1" spans="1:1" ht="18">
      <c r="A1" s="48" t="s">
        <v>123</v>
      </c>
    </row>
    <row r="2" spans="1:1">
      <c r="A2" s="39"/>
    </row>
    <row r="3" spans="1:1" ht="47.45" customHeight="1">
      <c r="A3" s="45" t="s">
        <v>197</v>
      </c>
    </row>
    <row r="4" spans="1:1">
      <c r="A4" s="40"/>
    </row>
    <row r="5" spans="1:1" ht="33.6" customHeight="1">
      <c r="A5" s="45" t="s">
        <v>124</v>
      </c>
    </row>
    <row r="6" spans="1:1">
      <c r="A6" s="40"/>
    </row>
    <row r="7" spans="1:1" ht="48.75" customHeight="1">
      <c r="A7" s="72" t="s">
        <v>242</v>
      </c>
    </row>
    <row r="8" spans="1:1">
      <c r="A8" s="40"/>
    </row>
    <row r="9" spans="1:1" ht="15.75">
      <c r="A9" s="122" t="s">
        <v>192</v>
      </c>
    </row>
    <row r="10" spans="1:1">
      <c r="A10" s="40"/>
    </row>
    <row r="11" spans="1:1" ht="25.5">
      <c r="A11" s="80" t="s">
        <v>644</v>
      </c>
    </row>
    <row r="12" spans="1:1">
      <c r="A12" s="40"/>
    </row>
    <row r="13" spans="1:1" ht="41.25" customHeight="1">
      <c r="A13" s="45" t="s">
        <v>198</v>
      </c>
    </row>
    <row r="14" spans="1:1">
      <c r="A14" s="40"/>
    </row>
    <row r="15" spans="1:1" ht="29.25" customHeight="1">
      <c r="A15" s="45" t="s">
        <v>125</v>
      </c>
    </row>
    <row r="16" spans="1:1">
      <c r="A16" s="40"/>
    </row>
    <row r="17" spans="1:1" ht="30" customHeight="1">
      <c r="A17" s="46" t="s">
        <v>126</v>
      </c>
    </row>
    <row r="18" spans="1:1" ht="36.75" customHeight="1">
      <c r="A18" s="46" t="s">
        <v>656</v>
      </c>
    </row>
    <row r="19" spans="1:1">
      <c r="A19" s="38"/>
    </row>
    <row r="20" spans="1:1" ht="28.5" customHeight="1">
      <c r="A20" s="45" t="s">
        <v>628</v>
      </c>
    </row>
    <row r="21" spans="1:1" ht="15.75">
      <c r="A21" s="41"/>
    </row>
    <row r="22" spans="1:1" ht="15.75">
      <c r="A22" s="41" t="s">
        <v>127</v>
      </c>
    </row>
    <row r="23" spans="1:1" ht="15.75">
      <c r="A23" s="41"/>
    </row>
    <row r="24" spans="1:1" ht="28.5" customHeight="1">
      <c r="A24" s="72" t="s">
        <v>623</v>
      </c>
    </row>
    <row r="25" spans="1:1">
      <c r="A25" s="246" t="s">
        <v>624</v>
      </c>
    </row>
    <row r="26" spans="1:1">
      <c r="A26" s="246" t="s">
        <v>625</v>
      </c>
    </row>
    <row r="27" spans="1:1">
      <c r="A27" s="246" t="s">
        <v>626</v>
      </c>
    </row>
    <row r="28" spans="1:1">
      <c r="A28" s="246" t="s">
        <v>627</v>
      </c>
    </row>
    <row r="29" spans="1:1">
      <c r="A29" s="38"/>
    </row>
    <row r="30" spans="1:1" ht="23.1" customHeight="1">
      <c r="A30" s="45" t="s">
        <v>128</v>
      </c>
    </row>
    <row r="31" spans="1:1">
      <c r="A31" s="82"/>
    </row>
    <row r="32" spans="1:1" ht="15.75">
      <c r="A32" s="41" t="s">
        <v>129</v>
      </c>
    </row>
    <row r="33" spans="1:1" ht="15.75">
      <c r="A33" s="41"/>
    </row>
    <row r="34" spans="1:1" ht="38.25">
      <c r="A34" s="45" t="s">
        <v>193</v>
      </c>
    </row>
    <row r="35" spans="1:1">
      <c r="A35" s="40"/>
    </row>
    <row r="36" spans="1:1" ht="29.25" customHeight="1">
      <c r="A36" s="45" t="s">
        <v>657</v>
      </c>
    </row>
    <row r="37" spans="1:1">
      <c r="A37" s="40"/>
    </row>
    <row r="38" spans="1:1" ht="15.75">
      <c r="A38" s="41" t="s">
        <v>130</v>
      </c>
    </row>
    <row r="39" spans="1:1" ht="15.75">
      <c r="A39" s="41"/>
    </row>
    <row r="40" spans="1:1" ht="25.5">
      <c r="A40" s="47" t="s">
        <v>131</v>
      </c>
    </row>
    <row r="41" spans="1:1">
      <c r="A41" s="42"/>
    </row>
    <row r="42" spans="1:1" ht="25.5">
      <c r="A42" s="47" t="s">
        <v>132</v>
      </c>
    </row>
    <row r="43" spans="1:1">
      <c r="A43" s="40"/>
    </row>
    <row r="44" spans="1:1">
      <c r="A44" s="43" t="s">
        <v>133</v>
      </c>
    </row>
    <row r="45" spans="1:1">
      <c r="A45" s="44" t="s">
        <v>134</v>
      </c>
    </row>
    <row r="46" spans="1:1">
      <c r="A46" s="37"/>
    </row>
    <row r="47" spans="1:1">
      <c r="A47" s="37"/>
    </row>
    <row r="48" spans="1:1">
      <c r="A48" s="37"/>
    </row>
    <row r="49" spans="1:1">
      <c r="A49" s="37"/>
    </row>
    <row r="50" spans="1:1">
      <c r="A50" s="37"/>
    </row>
    <row r="51" spans="1:1">
      <c r="A51" s="37"/>
    </row>
    <row r="52" spans="1:1">
      <c r="A52" s="37"/>
    </row>
    <row r="53" spans="1:1">
      <c r="A53" s="37"/>
    </row>
    <row r="54" spans="1:1">
      <c r="A54" s="37"/>
    </row>
    <row r="55" spans="1:1">
      <c r="A55" s="37"/>
    </row>
    <row r="56" spans="1:1">
      <c r="A56" s="37"/>
    </row>
    <row r="57" spans="1:1">
      <c r="A57" s="37"/>
    </row>
    <row r="58" spans="1:1">
      <c r="A58" s="37"/>
    </row>
    <row r="59" spans="1:1">
      <c r="A59" s="37"/>
    </row>
    <row r="60" spans="1:1">
      <c r="A60" s="37"/>
    </row>
    <row r="61" spans="1:1">
      <c r="A61" s="37"/>
    </row>
    <row r="62" spans="1:1">
      <c r="A62" s="37"/>
    </row>
    <row r="63" spans="1:1">
      <c r="A63" s="37"/>
    </row>
    <row r="64" spans="1:1">
      <c r="A64" s="37"/>
    </row>
    <row r="65" spans="1:1">
      <c r="A65" s="37"/>
    </row>
    <row r="66" spans="1:1">
      <c r="A66" s="37"/>
    </row>
    <row r="67" spans="1:1">
      <c r="A67" s="37"/>
    </row>
    <row r="68" spans="1:1">
      <c r="A68" s="37"/>
    </row>
    <row r="69" spans="1:1">
      <c r="A69" s="37"/>
    </row>
    <row r="70" spans="1:1">
      <c r="A70" s="37"/>
    </row>
    <row r="71" spans="1:1">
      <c r="A71" s="37"/>
    </row>
    <row r="72" spans="1:1">
      <c r="A72" s="37"/>
    </row>
    <row r="73" spans="1:1">
      <c r="A73" s="37"/>
    </row>
    <row r="74" spans="1:1">
      <c r="A74" s="37"/>
    </row>
    <row r="75" spans="1:1">
      <c r="A75" s="37"/>
    </row>
    <row r="76" spans="1:1">
      <c r="A76" s="37"/>
    </row>
    <row r="77" spans="1:1">
      <c r="A77" s="37"/>
    </row>
    <row r="78" spans="1:1">
      <c r="A78" s="37"/>
    </row>
    <row r="79" spans="1:1">
      <c r="A79" s="37"/>
    </row>
    <row r="80" spans="1:1">
      <c r="A80" s="37"/>
    </row>
    <row r="81" spans="1:1">
      <c r="A81" s="37"/>
    </row>
    <row r="82" spans="1:1">
      <c r="A82" s="37"/>
    </row>
    <row r="83" spans="1:1">
      <c r="A83" s="37"/>
    </row>
    <row r="84" spans="1:1">
      <c r="A84" s="37"/>
    </row>
    <row r="85" spans="1:1">
      <c r="A85" s="37"/>
    </row>
    <row r="86" spans="1:1">
      <c r="A86" s="37"/>
    </row>
    <row r="87" spans="1:1">
      <c r="A87" s="37"/>
    </row>
    <row r="88" spans="1:1">
      <c r="A88" s="37"/>
    </row>
    <row r="89" spans="1:1">
      <c r="A89" s="37"/>
    </row>
    <row r="90" spans="1:1">
      <c r="A90" s="37"/>
    </row>
    <row r="91" spans="1:1">
      <c r="A91" s="37"/>
    </row>
    <row r="92" spans="1:1">
      <c r="A92" s="37"/>
    </row>
    <row r="93" spans="1:1">
      <c r="A93" s="37"/>
    </row>
    <row r="94" spans="1:1">
      <c r="A94" s="37"/>
    </row>
    <row r="95" spans="1:1">
      <c r="A95" s="37"/>
    </row>
    <row r="96" spans="1:1">
      <c r="A96" s="37"/>
    </row>
    <row r="97" spans="1:1">
      <c r="A97" s="37"/>
    </row>
    <row r="98" spans="1:1">
      <c r="A98" s="37"/>
    </row>
    <row r="99" spans="1:1">
      <c r="A99" s="37"/>
    </row>
    <row r="100" spans="1:1">
      <c r="A100" s="37"/>
    </row>
    <row r="101" spans="1:1">
      <c r="A101" s="37"/>
    </row>
    <row r="102" spans="1:1">
      <c r="A102" s="37"/>
    </row>
    <row r="103" spans="1:1">
      <c r="A103" s="37"/>
    </row>
    <row r="104" spans="1:1">
      <c r="A104" s="37"/>
    </row>
    <row r="105" spans="1:1">
      <c r="A105" s="37"/>
    </row>
    <row r="106" spans="1:1">
      <c r="A106" s="37"/>
    </row>
    <row r="107" spans="1:1">
      <c r="A107" s="37"/>
    </row>
    <row r="108" spans="1:1">
      <c r="A108" s="37"/>
    </row>
    <row r="109" spans="1:1">
      <c r="A109" s="37"/>
    </row>
    <row r="110" spans="1:1">
      <c r="A110" s="37"/>
    </row>
    <row r="111" spans="1:1">
      <c r="A111" s="37"/>
    </row>
    <row r="112" spans="1:1">
      <c r="A112" s="37"/>
    </row>
    <row r="113" spans="1:1">
      <c r="A113" s="37"/>
    </row>
    <row r="114" spans="1:1">
      <c r="A114" s="37"/>
    </row>
    <row r="115" spans="1:1">
      <c r="A115" s="37"/>
    </row>
    <row r="116" spans="1:1">
      <c r="A116" s="37"/>
    </row>
    <row r="117" spans="1:1">
      <c r="A117" s="37"/>
    </row>
    <row r="118" spans="1:1">
      <c r="A118" s="37"/>
    </row>
    <row r="119" spans="1:1">
      <c r="A119" s="37"/>
    </row>
    <row r="120" spans="1:1">
      <c r="A120" s="37"/>
    </row>
    <row r="121" spans="1:1">
      <c r="A121" s="37"/>
    </row>
    <row r="122" spans="1:1">
      <c r="A122" s="37"/>
    </row>
    <row r="123" spans="1:1">
      <c r="A123" s="37"/>
    </row>
    <row r="124" spans="1:1">
      <c r="A124" s="37"/>
    </row>
    <row r="125" spans="1:1">
      <c r="A125" s="37"/>
    </row>
    <row r="126" spans="1:1">
      <c r="A126" s="37"/>
    </row>
    <row r="127" spans="1:1">
      <c r="A127" s="37"/>
    </row>
    <row r="128" spans="1:1">
      <c r="A128" s="37"/>
    </row>
    <row r="129" spans="1:1">
      <c r="A129" s="37"/>
    </row>
    <row r="130" spans="1:1">
      <c r="A130" s="37"/>
    </row>
    <row r="131" spans="1:1">
      <c r="A131" s="37"/>
    </row>
    <row r="132" spans="1:1">
      <c r="A132" s="37"/>
    </row>
    <row r="133" spans="1:1">
      <c r="A133" s="37"/>
    </row>
    <row r="134" spans="1:1">
      <c r="A134" s="37"/>
    </row>
    <row r="135" spans="1:1">
      <c r="A135" s="37"/>
    </row>
    <row r="136" spans="1:1">
      <c r="A136" s="37"/>
    </row>
    <row r="137" spans="1:1">
      <c r="A137" s="37"/>
    </row>
    <row r="138" spans="1:1">
      <c r="A138" s="37"/>
    </row>
    <row r="139" spans="1:1">
      <c r="A139" s="37"/>
    </row>
    <row r="140" spans="1:1">
      <c r="A140" s="37"/>
    </row>
    <row r="141" spans="1:1">
      <c r="A141" s="37"/>
    </row>
    <row r="142" spans="1:1">
      <c r="A142" s="37"/>
    </row>
    <row r="143" spans="1:1">
      <c r="A143" s="37"/>
    </row>
    <row r="144" spans="1:1">
      <c r="A144" s="37"/>
    </row>
    <row r="145" spans="1:1">
      <c r="A145" s="37"/>
    </row>
    <row r="146" spans="1:1">
      <c r="A146" s="37"/>
    </row>
    <row r="147" spans="1:1">
      <c r="A147" s="37"/>
    </row>
    <row r="148" spans="1:1">
      <c r="A148" s="37"/>
    </row>
    <row r="149" spans="1:1">
      <c r="A149" s="37"/>
    </row>
    <row r="150" spans="1:1">
      <c r="A150" s="37"/>
    </row>
    <row r="151" spans="1:1">
      <c r="A151" s="37"/>
    </row>
    <row r="152" spans="1:1">
      <c r="A152" s="37"/>
    </row>
    <row r="153" spans="1:1">
      <c r="A153" s="37"/>
    </row>
    <row r="154" spans="1:1">
      <c r="A154" s="37"/>
    </row>
    <row r="155" spans="1:1">
      <c r="A155" s="37"/>
    </row>
    <row r="156" spans="1:1">
      <c r="A156" s="37"/>
    </row>
    <row r="157" spans="1:1">
      <c r="A157" s="37"/>
    </row>
    <row r="158" spans="1:1">
      <c r="A158" s="37"/>
    </row>
    <row r="159" spans="1:1">
      <c r="A159" s="37"/>
    </row>
    <row r="160" spans="1:1">
      <c r="A160" s="37"/>
    </row>
    <row r="161" spans="1:1">
      <c r="A161" s="37"/>
    </row>
    <row r="162" spans="1:1">
      <c r="A162" s="37"/>
    </row>
    <row r="163" spans="1:1">
      <c r="A163" s="37"/>
    </row>
    <row r="164" spans="1:1">
      <c r="A164" s="37"/>
    </row>
    <row r="165" spans="1:1">
      <c r="A165" s="37"/>
    </row>
    <row r="166" spans="1:1">
      <c r="A166" s="37"/>
    </row>
    <row r="167" spans="1:1">
      <c r="A167" s="37"/>
    </row>
    <row r="168" spans="1:1">
      <c r="A168" s="37"/>
    </row>
    <row r="169" spans="1:1">
      <c r="A169" s="37"/>
    </row>
    <row r="170" spans="1:1">
      <c r="A170" s="37"/>
    </row>
    <row r="171" spans="1:1">
      <c r="A171" s="37"/>
    </row>
    <row r="172" spans="1:1">
      <c r="A172" s="37"/>
    </row>
    <row r="173" spans="1:1">
      <c r="A173" s="37"/>
    </row>
    <row r="174" spans="1:1">
      <c r="A174" s="37"/>
    </row>
    <row r="175" spans="1:1">
      <c r="A175" s="37"/>
    </row>
    <row r="176" spans="1:1">
      <c r="A176" s="37"/>
    </row>
    <row r="177" spans="1:1">
      <c r="A177" s="37"/>
    </row>
    <row r="178" spans="1:1">
      <c r="A178" s="37"/>
    </row>
    <row r="179" spans="1:1">
      <c r="A179" s="37"/>
    </row>
    <row r="180" spans="1:1">
      <c r="A180" s="37"/>
    </row>
    <row r="181" spans="1:1">
      <c r="A181" s="37"/>
    </row>
    <row r="182" spans="1:1">
      <c r="A182" s="37"/>
    </row>
    <row r="183" spans="1:1">
      <c r="A183" s="37"/>
    </row>
    <row r="184" spans="1:1">
      <c r="A184" s="37"/>
    </row>
    <row r="185" spans="1:1">
      <c r="A185" s="37"/>
    </row>
    <row r="186" spans="1:1">
      <c r="A186" s="37"/>
    </row>
    <row r="187" spans="1:1">
      <c r="A187" s="37"/>
    </row>
    <row r="188" spans="1:1">
      <c r="A188" s="37"/>
    </row>
    <row r="189" spans="1:1">
      <c r="A189" s="37"/>
    </row>
    <row r="190" spans="1:1">
      <c r="A190" s="37"/>
    </row>
    <row r="191" spans="1:1">
      <c r="A191" s="37"/>
    </row>
    <row r="192" spans="1:1">
      <c r="A192" s="37"/>
    </row>
    <row r="193" spans="1:1">
      <c r="A193" s="37"/>
    </row>
    <row r="194" spans="1:1">
      <c r="A194" s="37"/>
    </row>
    <row r="195" spans="1:1">
      <c r="A195" s="37"/>
    </row>
    <row r="196" spans="1:1">
      <c r="A196" s="37"/>
    </row>
    <row r="197" spans="1:1">
      <c r="A197" s="37"/>
    </row>
    <row r="198" spans="1:1">
      <c r="A198" s="37"/>
    </row>
    <row r="199" spans="1:1">
      <c r="A199" s="37"/>
    </row>
    <row r="200" spans="1:1">
      <c r="A200" s="37"/>
    </row>
    <row r="201" spans="1:1">
      <c r="A201" s="37"/>
    </row>
    <row r="202" spans="1:1">
      <c r="A202" s="37"/>
    </row>
    <row r="203" spans="1:1">
      <c r="A203" s="37"/>
    </row>
    <row r="204" spans="1:1">
      <c r="A204" s="37"/>
    </row>
    <row r="205" spans="1:1">
      <c r="A205" s="37"/>
    </row>
    <row r="206" spans="1:1">
      <c r="A206" s="37"/>
    </row>
    <row r="207" spans="1:1">
      <c r="A207" s="37"/>
    </row>
    <row r="208" spans="1:1">
      <c r="A208" s="37"/>
    </row>
    <row r="209" spans="1:1">
      <c r="A209" s="37"/>
    </row>
    <row r="210" spans="1:1">
      <c r="A210" s="37"/>
    </row>
    <row r="211" spans="1:1">
      <c r="A211" s="37"/>
    </row>
    <row r="212" spans="1:1">
      <c r="A212" s="37"/>
    </row>
    <row r="213" spans="1:1">
      <c r="A213" s="37"/>
    </row>
    <row r="214" spans="1:1">
      <c r="A214" s="37"/>
    </row>
    <row r="215" spans="1:1">
      <c r="A215" s="37"/>
    </row>
    <row r="216" spans="1:1">
      <c r="A216" s="37"/>
    </row>
    <row r="217" spans="1:1">
      <c r="A217" s="37"/>
    </row>
    <row r="218" spans="1:1">
      <c r="A218" s="37"/>
    </row>
    <row r="219" spans="1:1">
      <c r="A219" s="37"/>
    </row>
    <row r="220" spans="1:1">
      <c r="A220" s="37"/>
    </row>
    <row r="221" spans="1:1">
      <c r="A221" s="37"/>
    </row>
    <row r="222" spans="1:1">
      <c r="A222" s="37"/>
    </row>
    <row r="223" spans="1:1">
      <c r="A223" s="37"/>
    </row>
    <row r="224" spans="1:1">
      <c r="A224" s="37"/>
    </row>
    <row r="225" spans="1:1">
      <c r="A225" s="37"/>
    </row>
    <row r="226" spans="1:1">
      <c r="A226" s="37"/>
    </row>
    <row r="227" spans="1:1">
      <c r="A227" s="37"/>
    </row>
    <row r="228" spans="1:1">
      <c r="A228" s="37"/>
    </row>
    <row r="229" spans="1:1">
      <c r="A229" s="37"/>
    </row>
    <row r="230" spans="1:1">
      <c r="A230" s="37"/>
    </row>
    <row r="231" spans="1:1">
      <c r="A231" s="37"/>
    </row>
    <row r="232" spans="1:1">
      <c r="A232" s="37"/>
    </row>
    <row r="233" spans="1:1">
      <c r="A233" s="37"/>
    </row>
    <row r="234" spans="1:1">
      <c r="A234" s="37"/>
    </row>
    <row r="235" spans="1:1">
      <c r="A235" s="37"/>
    </row>
    <row r="236" spans="1:1">
      <c r="A236" s="37"/>
    </row>
    <row r="237" spans="1:1">
      <c r="A237" s="37"/>
    </row>
    <row r="238" spans="1:1">
      <c r="A238" s="37"/>
    </row>
    <row r="239" spans="1:1">
      <c r="A239" s="37"/>
    </row>
    <row r="240" spans="1:1">
      <c r="A240" s="37"/>
    </row>
    <row r="241" spans="1:1">
      <c r="A241" s="37"/>
    </row>
    <row r="242" spans="1:1">
      <c r="A242" s="37"/>
    </row>
    <row r="243" spans="1:1">
      <c r="A243" s="37"/>
    </row>
    <row r="244" spans="1:1">
      <c r="A244" s="37"/>
    </row>
    <row r="245" spans="1:1">
      <c r="A245" s="37"/>
    </row>
    <row r="246" spans="1:1">
      <c r="A246" s="37"/>
    </row>
    <row r="247" spans="1:1">
      <c r="A247" s="37"/>
    </row>
    <row r="248" spans="1:1">
      <c r="A248" s="37"/>
    </row>
    <row r="249" spans="1:1">
      <c r="A249" s="37"/>
    </row>
    <row r="250" spans="1:1">
      <c r="A250" s="37"/>
    </row>
    <row r="251" spans="1:1">
      <c r="A251" s="37"/>
    </row>
    <row r="252" spans="1:1">
      <c r="A252" s="37"/>
    </row>
    <row r="253" spans="1:1">
      <c r="A253" s="37"/>
    </row>
    <row r="254" spans="1:1">
      <c r="A254" s="37"/>
    </row>
    <row r="255" spans="1:1">
      <c r="A255" s="37"/>
    </row>
    <row r="256" spans="1:1">
      <c r="A256" s="37"/>
    </row>
    <row r="257" spans="1:1">
      <c r="A257" s="37"/>
    </row>
    <row r="258" spans="1:1">
      <c r="A258" s="37"/>
    </row>
    <row r="259" spans="1:1">
      <c r="A259" s="37"/>
    </row>
    <row r="260" spans="1:1">
      <c r="A260" s="37"/>
    </row>
    <row r="261" spans="1:1">
      <c r="A261" s="37"/>
    </row>
    <row r="262" spans="1:1">
      <c r="A262" s="37"/>
    </row>
    <row r="263" spans="1:1">
      <c r="A263" s="37"/>
    </row>
    <row r="264" spans="1:1">
      <c r="A264" s="37"/>
    </row>
    <row r="265" spans="1:1">
      <c r="A265" s="37"/>
    </row>
    <row r="266" spans="1:1">
      <c r="A266" s="37"/>
    </row>
    <row r="267" spans="1:1">
      <c r="A267" s="37"/>
    </row>
    <row r="268" spans="1:1">
      <c r="A268" s="37"/>
    </row>
    <row r="269" spans="1:1">
      <c r="A269" s="37"/>
    </row>
    <row r="270" spans="1:1">
      <c r="A270" s="37"/>
    </row>
    <row r="271" spans="1:1">
      <c r="A271" s="37"/>
    </row>
    <row r="272" spans="1:1">
      <c r="A272" s="37"/>
    </row>
    <row r="273" spans="1:1">
      <c r="A273" s="37"/>
    </row>
    <row r="274" spans="1:1">
      <c r="A274" s="37"/>
    </row>
    <row r="275" spans="1:1">
      <c r="A275" s="37"/>
    </row>
    <row r="276" spans="1:1">
      <c r="A276" s="37"/>
    </row>
    <row r="277" spans="1:1">
      <c r="A277" s="37"/>
    </row>
    <row r="278" spans="1:1">
      <c r="A278" s="37"/>
    </row>
    <row r="279" spans="1:1">
      <c r="A279" s="37"/>
    </row>
    <row r="280" spans="1:1">
      <c r="A280" s="37"/>
    </row>
    <row r="281" spans="1:1">
      <c r="A281" s="37"/>
    </row>
    <row r="282" spans="1:1">
      <c r="A282" s="37"/>
    </row>
    <row r="283" spans="1:1">
      <c r="A283" s="37"/>
    </row>
    <row r="284" spans="1:1">
      <c r="A284" s="37"/>
    </row>
    <row r="285" spans="1:1">
      <c r="A285" s="37"/>
    </row>
    <row r="286" spans="1:1">
      <c r="A286" s="37"/>
    </row>
    <row r="287" spans="1:1">
      <c r="A287" s="37"/>
    </row>
    <row r="288" spans="1:1">
      <c r="A288" s="37"/>
    </row>
    <row r="289" spans="1:1">
      <c r="A289" s="37"/>
    </row>
    <row r="290" spans="1:1">
      <c r="A290" s="37"/>
    </row>
    <row r="291" spans="1:1">
      <c r="A291" s="37"/>
    </row>
    <row r="292" spans="1:1">
      <c r="A292" s="37"/>
    </row>
    <row r="293" spans="1:1">
      <c r="A293" s="37"/>
    </row>
    <row r="294" spans="1:1">
      <c r="A294" s="37"/>
    </row>
    <row r="295" spans="1:1">
      <c r="A295" s="37"/>
    </row>
    <row r="296" spans="1:1">
      <c r="A296" s="37"/>
    </row>
    <row r="297" spans="1:1">
      <c r="A297" s="37"/>
    </row>
    <row r="298" spans="1:1">
      <c r="A298" s="37"/>
    </row>
    <row r="299" spans="1:1">
      <c r="A299" s="37"/>
    </row>
    <row r="300" spans="1:1">
      <c r="A300" s="37"/>
    </row>
    <row r="301" spans="1:1">
      <c r="A301" s="37"/>
    </row>
    <row r="302" spans="1:1">
      <c r="A302" s="37"/>
    </row>
    <row r="303" spans="1:1">
      <c r="A303" s="37"/>
    </row>
    <row r="304" spans="1:1">
      <c r="A304" s="37"/>
    </row>
    <row r="305" spans="1:1">
      <c r="A305" s="37"/>
    </row>
    <row r="306" spans="1:1">
      <c r="A306" s="37"/>
    </row>
    <row r="307" spans="1:1">
      <c r="A307" s="37"/>
    </row>
    <row r="308" spans="1:1">
      <c r="A308" s="37"/>
    </row>
    <row r="309" spans="1:1">
      <c r="A309" s="37"/>
    </row>
    <row r="310" spans="1:1">
      <c r="A310" s="37"/>
    </row>
    <row r="311" spans="1:1">
      <c r="A311" s="37"/>
    </row>
    <row r="312" spans="1:1">
      <c r="A312" s="37"/>
    </row>
    <row r="313" spans="1:1">
      <c r="A313" s="37"/>
    </row>
    <row r="314" spans="1:1">
      <c r="A314" s="37"/>
    </row>
    <row r="315" spans="1:1">
      <c r="A315" s="37"/>
    </row>
    <row r="316" spans="1:1">
      <c r="A316" s="37"/>
    </row>
    <row r="317" spans="1:1">
      <c r="A317" s="37"/>
    </row>
    <row r="318" spans="1:1">
      <c r="A318" s="37"/>
    </row>
    <row r="319" spans="1:1">
      <c r="A319" s="37"/>
    </row>
    <row r="320" spans="1:1">
      <c r="A320" s="37"/>
    </row>
    <row r="321" spans="1:1">
      <c r="A321" s="37"/>
    </row>
    <row r="322" spans="1:1">
      <c r="A322" s="37"/>
    </row>
    <row r="323" spans="1:1">
      <c r="A323" s="37"/>
    </row>
    <row r="324" spans="1:1">
      <c r="A324" s="37"/>
    </row>
    <row r="325" spans="1:1">
      <c r="A325" s="37"/>
    </row>
    <row r="326" spans="1:1">
      <c r="A326" s="37"/>
    </row>
    <row r="327" spans="1:1">
      <c r="A327" s="37"/>
    </row>
    <row r="328" spans="1:1">
      <c r="A328" s="37"/>
    </row>
    <row r="329" spans="1:1">
      <c r="A329" s="37"/>
    </row>
    <row r="330" spans="1:1">
      <c r="A330" s="37"/>
    </row>
    <row r="331" spans="1:1">
      <c r="A331" s="37"/>
    </row>
    <row r="332" spans="1:1">
      <c r="A332" s="37"/>
    </row>
    <row r="333" spans="1:1">
      <c r="A333" s="37"/>
    </row>
    <row r="334" spans="1:1">
      <c r="A334" s="37"/>
    </row>
    <row r="335" spans="1:1">
      <c r="A335" s="37"/>
    </row>
    <row r="336" spans="1:1">
      <c r="A336" s="37"/>
    </row>
    <row r="337" spans="1:1">
      <c r="A337" s="37"/>
    </row>
    <row r="338" spans="1:1">
      <c r="A338" s="37"/>
    </row>
    <row r="339" spans="1:1">
      <c r="A339" s="37"/>
    </row>
    <row r="340" spans="1:1">
      <c r="A340" s="37"/>
    </row>
    <row r="341" spans="1:1">
      <c r="A341" s="37"/>
    </row>
    <row r="342" spans="1:1">
      <c r="A342" s="37"/>
    </row>
    <row r="343" spans="1:1">
      <c r="A343" s="37"/>
    </row>
    <row r="344" spans="1:1">
      <c r="A344" s="37"/>
    </row>
    <row r="345" spans="1:1">
      <c r="A345" s="37"/>
    </row>
    <row r="346" spans="1:1">
      <c r="A346" s="37"/>
    </row>
    <row r="347" spans="1:1">
      <c r="A347" s="37"/>
    </row>
    <row r="348" spans="1:1">
      <c r="A348" s="37"/>
    </row>
    <row r="349" spans="1:1">
      <c r="A349" s="37"/>
    </row>
    <row r="350" spans="1:1">
      <c r="A350" s="37"/>
    </row>
    <row r="351" spans="1:1">
      <c r="A351" s="37"/>
    </row>
    <row r="352" spans="1:1">
      <c r="A352" s="37"/>
    </row>
    <row r="353" spans="1:1">
      <c r="A353" s="37"/>
    </row>
    <row r="354" spans="1:1">
      <c r="A354" s="37"/>
    </row>
    <row r="355" spans="1:1">
      <c r="A355" s="37"/>
    </row>
    <row r="356" spans="1:1">
      <c r="A356" s="37"/>
    </row>
    <row r="357" spans="1:1">
      <c r="A357" s="37"/>
    </row>
    <row r="358" spans="1:1">
      <c r="A358" s="37"/>
    </row>
    <row r="359" spans="1:1">
      <c r="A359" s="37"/>
    </row>
    <row r="360" spans="1:1">
      <c r="A360" s="37"/>
    </row>
    <row r="361" spans="1:1">
      <c r="A361" s="37"/>
    </row>
    <row r="362" spans="1:1">
      <c r="A362" s="37"/>
    </row>
    <row r="363" spans="1:1">
      <c r="A363" s="37"/>
    </row>
    <row r="364" spans="1:1">
      <c r="A364" s="37"/>
    </row>
    <row r="365" spans="1:1">
      <c r="A365" s="37"/>
    </row>
    <row r="366" spans="1:1">
      <c r="A366" s="37"/>
    </row>
    <row r="367" spans="1:1">
      <c r="A367" s="37"/>
    </row>
    <row r="368" spans="1:1">
      <c r="A368" s="37"/>
    </row>
    <row r="369" spans="1:1">
      <c r="A369" s="37"/>
    </row>
    <row r="370" spans="1:1">
      <c r="A370" s="37"/>
    </row>
    <row r="371" spans="1:1">
      <c r="A371" s="37"/>
    </row>
    <row r="372" spans="1:1">
      <c r="A372" s="37"/>
    </row>
    <row r="373" spans="1:1">
      <c r="A373" s="37"/>
    </row>
    <row r="374" spans="1:1">
      <c r="A374" s="37"/>
    </row>
    <row r="375" spans="1:1">
      <c r="A375" s="37"/>
    </row>
    <row r="376" spans="1:1">
      <c r="A376" s="37"/>
    </row>
    <row r="377" spans="1:1">
      <c r="A377" s="37"/>
    </row>
    <row r="378" spans="1:1">
      <c r="A378" s="37"/>
    </row>
    <row r="379" spans="1:1">
      <c r="A379" s="37"/>
    </row>
    <row r="380" spans="1:1">
      <c r="A380" s="37"/>
    </row>
    <row r="381" spans="1:1">
      <c r="A381" s="37"/>
    </row>
    <row r="382" spans="1:1">
      <c r="A382" s="37"/>
    </row>
    <row r="383" spans="1:1">
      <c r="A383" s="37"/>
    </row>
    <row r="384" spans="1:1">
      <c r="A384" s="37"/>
    </row>
    <row r="385" spans="1:1">
      <c r="A385" s="37"/>
    </row>
    <row r="386" spans="1:1">
      <c r="A386" s="37"/>
    </row>
    <row r="387" spans="1:1">
      <c r="A387" s="37"/>
    </row>
    <row r="388" spans="1:1">
      <c r="A388" s="37"/>
    </row>
    <row r="389" spans="1:1">
      <c r="A389" s="37"/>
    </row>
    <row r="390" spans="1:1">
      <c r="A390" s="37"/>
    </row>
    <row r="391" spans="1:1">
      <c r="A391" s="37"/>
    </row>
    <row r="392" spans="1:1">
      <c r="A392" s="37"/>
    </row>
    <row r="393" spans="1:1">
      <c r="A393" s="37"/>
    </row>
    <row r="394" spans="1:1">
      <c r="A394" s="37"/>
    </row>
    <row r="395" spans="1:1">
      <c r="A395" s="37"/>
    </row>
    <row r="396" spans="1:1">
      <c r="A396" s="37"/>
    </row>
    <row r="397" spans="1:1">
      <c r="A397" s="37"/>
    </row>
    <row r="398" spans="1:1">
      <c r="A398" s="37"/>
    </row>
    <row r="399" spans="1:1">
      <c r="A399" s="37"/>
    </row>
    <row r="400" spans="1:1">
      <c r="A400" s="37"/>
    </row>
    <row r="401" spans="1:1">
      <c r="A401" s="37"/>
    </row>
    <row r="402" spans="1:1">
      <c r="A402" s="37"/>
    </row>
    <row r="403" spans="1:1">
      <c r="A403" s="37"/>
    </row>
    <row r="404" spans="1:1">
      <c r="A404" s="37"/>
    </row>
    <row r="405" spans="1:1">
      <c r="A405" s="37"/>
    </row>
    <row r="406" spans="1:1">
      <c r="A406" s="37"/>
    </row>
    <row r="407" spans="1:1">
      <c r="A407" s="37"/>
    </row>
    <row r="408" spans="1:1">
      <c r="A408" s="37"/>
    </row>
    <row r="409" spans="1:1">
      <c r="A409" s="37"/>
    </row>
    <row r="410" spans="1:1">
      <c r="A410" s="37"/>
    </row>
    <row r="411" spans="1:1">
      <c r="A411" s="37"/>
    </row>
    <row r="412" spans="1:1">
      <c r="A412" s="37"/>
    </row>
    <row r="413" spans="1:1">
      <c r="A413" s="37"/>
    </row>
    <row r="414" spans="1:1">
      <c r="A414" s="37"/>
    </row>
    <row r="415" spans="1:1">
      <c r="A415" s="37"/>
    </row>
    <row r="416" spans="1:1">
      <c r="A416" s="37"/>
    </row>
    <row r="417" spans="1:1">
      <c r="A417" s="37"/>
    </row>
    <row r="418" spans="1:1">
      <c r="A418" s="37"/>
    </row>
    <row r="419" spans="1:1">
      <c r="A419" s="37"/>
    </row>
    <row r="420" spans="1:1">
      <c r="A420" s="37"/>
    </row>
    <row r="421" spans="1:1">
      <c r="A421" s="37"/>
    </row>
    <row r="422" spans="1:1">
      <c r="A422" s="37"/>
    </row>
    <row r="423" spans="1:1">
      <c r="A423" s="37"/>
    </row>
    <row r="424" spans="1:1">
      <c r="A424" s="37"/>
    </row>
    <row r="425" spans="1:1">
      <c r="A425" s="37"/>
    </row>
    <row r="426" spans="1:1">
      <c r="A426" s="37"/>
    </row>
    <row r="427" spans="1:1">
      <c r="A427" s="37"/>
    </row>
    <row r="428" spans="1:1">
      <c r="A428" s="37"/>
    </row>
    <row r="429" spans="1:1">
      <c r="A429" s="37"/>
    </row>
    <row r="430" spans="1:1">
      <c r="A430" s="37"/>
    </row>
    <row r="431" spans="1:1">
      <c r="A431" s="37"/>
    </row>
    <row r="432" spans="1:1">
      <c r="A432" s="37"/>
    </row>
    <row r="433" spans="1:1">
      <c r="A433" s="37"/>
    </row>
    <row r="434" spans="1:1">
      <c r="A434" s="37"/>
    </row>
    <row r="435" spans="1:1">
      <c r="A435" s="37"/>
    </row>
    <row r="436" spans="1:1">
      <c r="A436" s="37"/>
    </row>
    <row r="437" spans="1:1">
      <c r="A437" s="37"/>
    </row>
    <row r="438" spans="1:1">
      <c r="A438" s="37"/>
    </row>
    <row r="439" spans="1:1">
      <c r="A439" s="37"/>
    </row>
    <row r="440" spans="1:1">
      <c r="A440" s="37"/>
    </row>
    <row r="441" spans="1:1">
      <c r="A441" s="37"/>
    </row>
    <row r="442" spans="1:1">
      <c r="A442" s="37"/>
    </row>
    <row r="443" spans="1:1">
      <c r="A443" s="37"/>
    </row>
    <row r="444" spans="1:1">
      <c r="A444" s="37"/>
    </row>
    <row r="445" spans="1:1">
      <c r="A445" s="37"/>
    </row>
    <row r="446" spans="1:1">
      <c r="A446" s="37"/>
    </row>
  </sheetData>
  <hyperlinks>
    <hyperlink ref="A42" r:id="rId1" display="mailto:finance@chichester.gov.uk" xr:uid="{00000000-0004-0000-0200-000000000000}"/>
  </hyperlinks>
  <pageMargins left="0.70866141732283472" right="0.70866141732283472" top="0.74803149606299213" bottom="0.74803149606299213" header="0.31496062992125984" footer="0.31496062992125984"/>
  <pageSetup paperSize="9" scale="96"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2:J35"/>
  <sheetViews>
    <sheetView showGridLines="0" zoomScaleNormal="100" zoomScaleSheetLayoutView="100" workbookViewId="0"/>
  </sheetViews>
  <sheetFormatPr defaultRowHeight="15"/>
  <sheetData>
    <row r="22" spans="1:10" s="86" customFormat="1" ht="45">
      <c r="B22" s="88"/>
      <c r="C22" s="89" t="s">
        <v>185</v>
      </c>
      <c r="D22" s="88"/>
      <c r="E22" s="88"/>
      <c r="F22" s="88"/>
      <c r="G22" s="88"/>
      <c r="H22" s="88"/>
      <c r="I22" s="88"/>
      <c r="J22" s="88"/>
    </row>
    <row r="23" spans="1:10" ht="45">
      <c r="D23" s="89" t="s">
        <v>186</v>
      </c>
    </row>
    <row r="25" spans="1:10" ht="35.25">
      <c r="A25" s="10"/>
    </row>
    <row r="26" spans="1:10" ht="35.25">
      <c r="A26" s="10"/>
    </row>
    <row r="27" spans="1:10" ht="35.25">
      <c r="A27" s="10"/>
    </row>
    <row r="28" spans="1:10" ht="35.25">
      <c r="A28" s="10"/>
    </row>
    <row r="33" spans="1:1" ht="35.25">
      <c r="A33" s="12"/>
    </row>
    <row r="34" spans="1:1" ht="20.25">
      <c r="A34" s="11"/>
    </row>
    <row r="35" spans="1:1" ht="20.25">
      <c r="A35" s="11"/>
    </row>
  </sheetData>
  <pageMargins left="0.7" right="0.7" top="0.75" bottom="0.75" header="0.3" footer="0.3"/>
  <pageSetup paperSize="9" scale="9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63"/>
  <sheetViews>
    <sheetView showGridLines="0" zoomScaleNormal="100" zoomScaleSheetLayoutView="80" workbookViewId="0">
      <selection activeCell="G8" sqref="G8"/>
    </sheetView>
  </sheetViews>
  <sheetFormatPr defaultColWidth="9.140625" defaultRowHeight="14.25"/>
  <cols>
    <col min="1" max="1" width="66.28515625" style="16" customWidth="1"/>
    <col min="2" max="3" width="14.28515625" style="16" customWidth="1"/>
    <col min="4" max="4" width="13.85546875" style="245" bestFit="1" customWidth="1"/>
    <col min="5" max="5" width="12.140625" style="16" customWidth="1"/>
    <col min="6" max="16384" width="9.140625" style="16"/>
  </cols>
  <sheetData>
    <row r="1" spans="1:6" ht="20.25">
      <c r="A1" s="74"/>
      <c r="B1" s="49"/>
      <c r="C1" s="247"/>
    </row>
    <row r="2" spans="1:6" ht="18" customHeight="1">
      <c r="A2" s="266" t="s">
        <v>182</v>
      </c>
      <c r="B2" s="119"/>
      <c r="C2" s="119"/>
    </row>
    <row r="3" spans="1:6" ht="18" customHeight="1">
      <c r="A3" s="266" t="s">
        <v>199</v>
      </c>
      <c r="B3" s="119"/>
      <c r="C3" s="119"/>
    </row>
    <row r="4" spans="1:6" ht="15.75" thickBot="1">
      <c r="A4" s="74"/>
      <c r="B4" s="75"/>
      <c r="C4" s="76"/>
    </row>
    <row r="5" spans="1:6" ht="28.5" customHeight="1">
      <c r="A5" s="74"/>
      <c r="B5" s="361" t="s">
        <v>171</v>
      </c>
      <c r="C5" s="361" t="s">
        <v>200</v>
      </c>
    </row>
    <row r="6" spans="1:6" ht="15.75" thickBot="1">
      <c r="A6" s="74"/>
      <c r="B6" s="362" t="s">
        <v>4</v>
      </c>
      <c r="C6" s="362" t="s">
        <v>4</v>
      </c>
    </row>
    <row r="7" spans="1:6" ht="18" customHeight="1">
      <c r="A7" s="354" t="s">
        <v>181</v>
      </c>
      <c r="B7" s="90"/>
      <c r="C7" s="370"/>
      <c r="D7" s="378"/>
      <c r="E7" s="379"/>
      <c r="F7" s="365"/>
    </row>
    <row r="8" spans="1:6">
      <c r="A8" s="357" t="s">
        <v>135</v>
      </c>
      <c r="B8" s="90">
        <v>-147</v>
      </c>
      <c r="C8" s="90">
        <f>Leader!C21/1000</f>
        <v>973.2</v>
      </c>
      <c r="E8" s="245"/>
      <c r="F8" s="365"/>
    </row>
    <row r="9" spans="1:6">
      <c r="A9" s="357" t="s">
        <v>108</v>
      </c>
      <c r="B9" s="90">
        <v>11517</v>
      </c>
      <c r="C9" s="91">
        <f>'Planning Services'!C21/1000</f>
        <v>6139.5</v>
      </c>
      <c r="E9" s="245"/>
      <c r="F9" s="365"/>
    </row>
    <row r="10" spans="1:6">
      <c r="A10" s="357" t="s">
        <v>88</v>
      </c>
      <c r="B10" s="90">
        <v>4511</v>
      </c>
      <c r="C10" s="91">
        <f>'Community Services and Culture'!C22/1000</f>
        <v>3380.7</v>
      </c>
      <c r="E10" s="245"/>
      <c r="F10" s="365"/>
    </row>
    <row r="11" spans="1:6">
      <c r="A11" s="357" t="s">
        <v>89</v>
      </c>
      <c r="B11" s="90">
        <v>-2223</v>
      </c>
      <c r="C11" s="91">
        <f>'Growth, Place, Regeneration'!C21/1000</f>
        <v>-2719.5</v>
      </c>
      <c r="E11" s="245"/>
      <c r="F11" s="365"/>
    </row>
    <row r="12" spans="1:6">
      <c r="A12" s="357" t="s">
        <v>90</v>
      </c>
      <c r="B12" s="90">
        <v>3608</v>
      </c>
      <c r="C12" s="91">
        <f>'Housing, Communications Events'!C22/1000</f>
        <v>2384.1</v>
      </c>
      <c r="E12" s="245"/>
      <c r="F12" s="365"/>
    </row>
    <row r="13" spans="1:6">
      <c r="A13" s="357" t="s">
        <v>109</v>
      </c>
      <c r="B13" s="90">
        <v>6888</v>
      </c>
      <c r="C13" s="91">
        <f>'Environment and CCS'!C21/1000</f>
        <v>7152.4</v>
      </c>
      <c r="E13" s="245"/>
      <c r="F13" s="365"/>
    </row>
    <row r="14" spans="1:6">
      <c r="A14" s="357" t="s">
        <v>110</v>
      </c>
      <c r="B14" s="90">
        <v>7025</v>
      </c>
      <c r="C14" s="91">
        <f>'Finance, Corporate, R&amp;B'!C24/1000</f>
        <v>6441.4</v>
      </c>
      <c r="E14" s="245"/>
      <c r="F14" s="365"/>
    </row>
    <row r="15" spans="1:6" ht="15.75">
      <c r="A15" s="354" t="s">
        <v>136</v>
      </c>
      <c r="B15" s="92">
        <f>SUM(B8:B14)</f>
        <v>31179</v>
      </c>
      <c r="C15" s="371">
        <f>SUM(C8:C14)</f>
        <v>23751.800000000003</v>
      </c>
      <c r="D15" s="368"/>
      <c r="E15" s="368"/>
      <c r="F15" s="369"/>
    </row>
    <row r="16" spans="1:6">
      <c r="A16" s="77"/>
      <c r="B16" s="111"/>
      <c r="C16" s="93"/>
      <c r="F16" s="365"/>
    </row>
    <row r="17" spans="1:3">
      <c r="A17" s="352" t="s">
        <v>137</v>
      </c>
      <c r="B17" s="112"/>
      <c r="C17" s="91"/>
    </row>
    <row r="18" spans="1:3">
      <c r="A18" s="357" t="s">
        <v>138</v>
      </c>
      <c r="B18" s="112">
        <v>-1168</v>
      </c>
      <c r="C18" s="91">
        <f>-78-1522</f>
        <v>-1600</v>
      </c>
    </row>
    <row r="19" spans="1:3">
      <c r="A19" s="357" t="s">
        <v>139</v>
      </c>
      <c r="B19" s="112">
        <v>-119</v>
      </c>
      <c r="C19" s="91">
        <v>-117</v>
      </c>
    </row>
    <row r="20" spans="1:3">
      <c r="A20" s="358" t="s">
        <v>140</v>
      </c>
      <c r="B20" s="112">
        <v>12</v>
      </c>
      <c r="C20" s="91">
        <v>6</v>
      </c>
    </row>
    <row r="21" spans="1:3">
      <c r="A21" s="357" t="s">
        <v>141</v>
      </c>
      <c r="B21" s="112">
        <v>-900</v>
      </c>
      <c r="C21" s="91">
        <v>-966</v>
      </c>
    </row>
    <row r="22" spans="1:3">
      <c r="A22" s="357" t="s">
        <v>142</v>
      </c>
      <c r="B22" s="113">
        <v>-30</v>
      </c>
      <c r="C22" s="94">
        <v>-30</v>
      </c>
    </row>
    <row r="23" spans="1:3">
      <c r="A23" s="77"/>
      <c r="B23" s="95">
        <f>SUM(B15:B22)</f>
        <v>28974</v>
      </c>
      <c r="C23" s="95">
        <f>SUM(C15:C22)</f>
        <v>21044.800000000003</v>
      </c>
    </row>
    <row r="24" spans="1:3">
      <c r="A24" s="77"/>
      <c r="B24" s="95"/>
      <c r="C24" s="96"/>
    </row>
    <row r="25" spans="1:3">
      <c r="A25" s="353" t="s">
        <v>180</v>
      </c>
      <c r="B25" s="112"/>
      <c r="C25" s="91"/>
    </row>
    <row r="26" spans="1:3" ht="19.5" customHeight="1">
      <c r="A26" s="359" t="s">
        <v>143</v>
      </c>
      <c r="B26" s="97">
        <v>-15482</v>
      </c>
      <c r="C26" s="372">
        <v>-8595</v>
      </c>
    </row>
    <row r="27" spans="1:3">
      <c r="A27" s="78"/>
      <c r="B27" s="112"/>
      <c r="C27" s="91"/>
    </row>
    <row r="28" spans="1:3">
      <c r="A28" s="356" t="s">
        <v>175</v>
      </c>
      <c r="B28" s="112"/>
      <c r="C28" s="91"/>
    </row>
    <row r="29" spans="1:3">
      <c r="A29" s="360" t="s">
        <v>144</v>
      </c>
      <c r="B29" s="91">
        <f>-8621+12269</f>
        <v>3648</v>
      </c>
      <c r="C29" s="91">
        <f>-2133+5506</f>
        <v>3373</v>
      </c>
    </row>
    <row r="30" spans="1:3">
      <c r="A30" s="360" t="s">
        <v>145</v>
      </c>
      <c r="B30" s="98">
        <v>-2099</v>
      </c>
      <c r="C30" s="98">
        <v>-808</v>
      </c>
    </row>
    <row r="31" spans="1:3">
      <c r="A31" s="79"/>
      <c r="B31" s="99">
        <f>SUM(B29:B30)</f>
        <v>1549</v>
      </c>
      <c r="C31" s="373">
        <f>SUM(C29:C30)</f>
        <v>2565</v>
      </c>
    </row>
    <row r="32" spans="1:3">
      <c r="A32" s="79"/>
      <c r="B32" s="114"/>
      <c r="C32" s="100"/>
    </row>
    <row r="33" spans="1:3" ht="16.5" thickBot="1">
      <c r="A33" s="355" t="s">
        <v>172</v>
      </c>
      <c r="B33" s="101">
        <f>B23+B26+B31</f>
        <v>15041</v>
      </c>
      <c r="C33" s="374">
        <f>C23+C26+C31</f>
        <v>15014.800000000003</v>
      </c>
    </row>
    <row r="34" spans="1:3" ht="15" thickTop="1">
      <c r="A34" s="58"/>
      <c r="B34" s="105"/>
      <c r="C34" s="102"/>
    </row>
    <row r="35" spans="1:3">
      <c r="A35" s="73" t="s">
        <v>162</v>
      </c>
      <c r="B35" s="105"/>
      <c r="C35" s="103"/>
    </row>
    <row r="36" spans="1:3">
      <c r="A36" s="40" t="s">
        <v>163</v>
      </c>
      <c r="B36" s="104">
        <v>-19123</v>
      </c>
      <c r="C36" s="104">
        <f>-16505-108</f>
        <v>-16613</v>
      </c>
    </row>
    <row r="37" spans="1:3">
      <c r="A37" s="40" t="s">
        <v>164</v>
      </c>
      <c r="B37" s="104">
        <v>17330</v>
      </c>
      <c r="C37" s="104">
        <v>17330</v>
      </c>
    </row>
    <row r="38" spans="1:3">
      <c r="A38" s="40" t="s">
        <v>165</v>
      </c>
      <c r="B38" s="104">
        <v>-2182</v>
      </c>
      <c r="C38" s="104">
        <v>-4837</v>
      </c>
    </row>
    <row r="39" spans="1:3">
      <c r="A39" s="40" t="s">
        <v>166</v>
      </c>
      <c r="B39" s="105">
        <v>725</v>
      </c>
      <c r="C39" s="105">
        <v>752</v>
      </c>
    </row>
    <row r="40" spans="1:3">
      <c r="A40" s="40" t="s">
        <v>177</v>
      </c>
      <c r="B40" s="106">
        <f>12269-12269</f>
        <v>0</v>
      </c>
      <c r="C40" s="106">
        <f>5374-5506</f>
        <v>-132</v>
      </c>
    </row>
    <row r="41" spans="1:3">
      <c r="A41" s="40"/>
      <c r="B41" s="104">
        <f>SUM(B36:B40)</f>
        <v>-3250</v>
      </c>
      <c r="C41" s="104">
        <f>SUM(C36:C40)</f>
        <v>-3500</v>
      </c>
    </row>
    <row r="42" spans="1:3">
      <c r="A42" s="73" t="s">
        <v>158</v>
      </c>
      <c r="B42" s="115"/>
      <c r="C42" s="103"/>
    </row>
    <row r="43" spans="1:3">
      <c r="A43" s="40" t="s">
        <v>159</v>
      </c>
      <c r="B43" s="105">
        <v>-198</v>
      </c>
      <c r="C43" s="105">
        <v>-198</v>
      </c>
    </row>
    <row r="44" spans="1:3">
      <c r="A44" s="40" t="s">
        <v>203</v>
      </c>
      <c r="B44" s="105">
        <v>0</v>
      </c>
      <c r="C44" s="105">
        <v>-155</v>
      </c>
    </row>
    <row r="45" spans="1:3">
      <c r="A45" s="40" t="s">
        <v>154</v>
      </c>
      <c r="B45" s="105">
        <v>-96</v>
      </c>
      <c r="C45" s="105">
        <v>-103</v>
      </c>
    </row>
    <row r="46" spans="1:3">
      <c r="A46" s="40" t="s">
        <v>153</v>
      </c>
      <c r="B46" s="105">
        <v>-160</v>
      </c>
      <c r="C46" s="105">
        <v>0</v>
      </c>
    </row>
    <row r="47" spans="1:3">
      <c r="A47" s="40" t="s">
        <v>152</v>
      </c>
      <c r="B47" s="107">
        <v>-569</v>
      </c>
      <c r="C47" s="107">
        <v>0</v>
      </c>
    </row>
    <row r="48" spans="1:3">
      <c r="A48" s="40"/>
      <c r="B48" s="104">
        <f>SUM(B43:B47)</f>
        <v>-1023</v>
      </c>
      <c r="C48" s="104">
        <f>SUM(C43:C47)</f>
        <v>-456</v>
      </c>
    </row>
    <row r="49" spans="1:3">
      <c r="A49" s="73" t="s">
        <v>160</v>
      </c>
      <c r="B49" s="105"/>
      <c r="C49" s="103"/>
    </row>
    <row r="50" spans="1:3">
      <c r="A50" s="40" t="s">
        <v>170</v>
      </c>
      <c r="B50" s="104">
        <v>-1461</v>
      </c>
      <c r="C50" s="104">
        <v>-1306</v>
      </c>
    </row>
    <row r="51" spans="1:3">
      <c r="A51" s="40" t="s">
        <v>161</v>
      </c>
      <c r="B51" s="107">
        <v>-227</v>
      </c>
      <c r="C51" s="107">
        <v>0</v>
      </c>
    </row>
    <row r="52" spans="1:3">
      <c r="A52" s="58"/>
      <c r="B52" s="104">
        <f>SUM(B50:B51)</f>
        <v>-1688</v>
      </c>
      <c r="C52" s="375">
        <f>SUM(C50:C51)</f>
        <v>-1306</v>
      </c>
    </row>
    <row r="53" spans="1:3">
      <c r="A53" s="58"/>
      <c r="B53" s="105"/>
      <c r="C53" s="105"/>
    </row>
    <row r="54" spans="1:3">
      <c r="A54" s="44" t="s">
        <v>178</v>
      </c>
      <c r="B54" s="104">
        <v>141</v>
      </c>
      <c r="C54" s="104">
        <v>-76</v>
      </c>
    </row>
    <row r="55" spans="1:3">
      <c r="B55" s="103"/>
      <c r="C55" s="103"/>
    </row>
    <row r="56" spans="1:3" ht="15.75">
      <c r="A56" s="41" t="s">
        <v>179</v>
      </c>
      <c r="B56" s="116">
        <f>B33+B41+B48+B52+B54</f>
        <v>9221</v>
      </c>
      <c r="C56" s="376">
        <f>C33+C41+C48+C52+C54</f>
        <v>9676.8000000000029</v>
      </c>
    </row>
    <row r="57" spans="1:3">
      <c r="B57" s="103"/>
      <c r="C57" s="103"/>
    </row>
    <row r="58" spans="1:3">
      <c r="A58" s="40" t="s">
        <v>173</v>
      </c>
      <c r="B58" s="108">
        <v>53983.8</v>
      </c>
      <c r="C58" s="108">
        <v>55043.5</v>
      </c>
    </row>
    <row r="59" spans="1:3">
      <c r="B59" s="103"/>
      <c r="C59" s="103"/>
    </row>
    <row r="60" spans="1:3">
      <c r="A60" s="44" t="s">
        <v>174</v>
      </c>
      <c r="B60" s="117">
        <f>B56/B58*1000+0</f>
        <v>170.81050240998223</v>
      </c>
      <c r="C60" s="377">
        <f>C56/C58*1000</f>
        <v>175.80277416952052</v>
      </c>
    </row>
    <row r="61" spans="1:3">
      <c r="B61" s="103"/>
      <c r="C61" s="103"/>
    </row>
    <row r="62" spans="1:3">
      <c r="A62" s="40" t="s">
        <v>176</v>
      </c>
      <c r="B62" s="109">
        <f>SUM(170.81-165.81)/165.81</f>
        <v>3.0154996682950363E-2</v>
      </c>
      <c r="C62" s="109">
        <f>SUM(C60-B60)/B60</f>
        <v>2.9226960222596552E-2</v>
      </c>
    </row>
    <row r="63" spans="1:3" ht="15" thickBot="1">
      <c r="B63" s="118"/>
      <c r="C63" s="110"/>
    </row>
  </sheetData>
  <mergeCells count="1">
    <mergeCell ref="D7:E7"/>
  </mergeCells>
  <pageMargins left="0.70866141732283472" right="0.70866141732283472" top="0.74803149606299213" bottom="0.74803149606299213" header="0.31496062992125984" footer="0.31496062992125984"/>
  <pageSetup paperSize="9" scale="8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B64"/>
  <sheetViews>
    <sheetView showGridLines="0" topLeftCell="A4" zoomScaleNormal="100" zoomScaleSheetLayoutView="100" workbookViewId="0">
      <selection activeCell="A49" sqref="A49"/>
    </sheetView>
  </sheetViews>
  <sheetFormatPr defaultRowHeight="15"/>
  <cols>
    <col min="1" max="1" width="80.85546875" customWidth="1"/>
    <col min="2" max="2" width="9.5703125" customWidth="1"/>
  </cols>
  <sheetData>
    <row r="1" spans="1:2">
      <c r="B1" s="247"/>
    </row>
    <row r="2" spans="1:2" ht="15.75">
      <c r="B2" s="81"/>
    </row>
    <row r="3" spans="1:2" ht="15.75">
      <c r="A3" s="41" t="s">
        <v>204</v>
      </c>
    </row>
    <row r="4" spans="1:2" ht="50.25" customHeight="1">
      <c r="A4" s="85" t="s">
        <v>643</v>
      </c>
      <c r="B4" s="83"/>
    </row>
    <row r="5" spans="1:2">
      <c r="A5" s="85"/>
      <c r="B5" s="83"/>
    </row>
    <row r="6" spans="1:2">
      <c r="A6" s="51" t="s">
        <v>146</v>
      </c>
      <c r="B6" s="64" t="s">
        <v>4</v>
      </c>
    </row>
    <row r="7" spans="1:2">
      <c r="A7" s="52" t="s">
        <v>205</v>
      </c>
      <c r="B7" s="53">
        <v>15041</v>
      </c>
    </row>
    <row r="8" spans="1:2">
      <c r="A8" s="54"/>
      <c r="B8" s="55"/>
    </row>
    <row r="9" spans="1:2">
      <c r="A9" s="56" t="s">
        <v>147</v>
      </c>
      <c r="B9" s="55"/>
    </row>
    <row r="10" spans="1:2">
      <c r="A10" s="66" t="s">
        <v>215</v>
      </c>
      <c r="B10" s="60">
        <v>1230</v>
      </c>
    </row>
    <row r="11" spans="1:2">
      <c r="A11" s="66" t="s">
        <v>237</v>
      </c>
      <c r="B11" s="60">
        <v>50</v>
      </c>
    </row>
    <row r="12" spans="1:2">
      <c r="A12" s="66" t="s">
        <v>216</v>
      </c>
      <c r="B12" s="60">
        <v>40</v>
      </c>
    </row>
    <row r="13" spans="1:2">
      <c r="A13" s="66" t="s">
        <v>217</v>
      </c>
      <c r="B13" s="69">
        <v>23</v>
      </c>
    </row>
    <row r="14" spans="1:2">
      <c r="A14" s="40"/>
      <c r="B14" s="60">
        <f>SUM(B10:B13)</f>
        <v>1343</v>
      </c>
    </row>
    <row r="15" spans="1:2">
      <c r="A15" s="56" t="s">
        <v>148</v>
      </c>
      <c r="B15" s="59"/>
    </row>
    <row r="16" spans="1:2">
      <c r="A16" s="66" t="s">
        <v>261</v>
      </c>
      <c r="B16" s="123">
        <f>-675</f>
        <v>-675</v>
      </c>
    </row>
    <row r="17" spans="1:2">
      <c r="A17" s="66" t="s">
        <v>262</v>
      </c>
      <c r="B17" s="123">
        <v>-451</v>
      </c>
    </row>
    <row r="18" spans="1:2">
      <c r="A18" s="66" t="s">
        <v>218</v>
      </c>
      <c r="B18" s="123">
        <v>-228</v>
      </c>
    </row>
    <row r="19" spans="1:2">
      <c r="A19" s="66" t="s">
        <v>219</v>
      </c>
      <c r="B19" s="123">
        <v>-50</v>
      </c>
    </row>
    <row r="20" spans="1:2">
      <c r="A20" s="66" t="s">
        <v>220</v>
      </c>
      <c r="B20" s="123">
        <v>-41</v>
      </c>
    </row>
    <row r="21" spans="1:2">
      <c r="A21" s="66" t="s">
        <v>244</v>
      </c>
      <c r="B21" s="123">
        <v>-29</v>
      </c>
    </row>
    <row r="22" spans="1:2">
      <c r="A22" s="66" t="s">
        <v>245</v>
      </c>
      <c r="B22" s="67">
        <v>-15</v>
      </c>
    </row>
    <row r="23" spans="1:2">
      <c r="A23" s="66"/>
      <c r="B23" s="60">
        <f>SUM(B16:B22)</f>
        <v>-1489</v>
      </c>
    </row>
    <row r="24" spans="1:2">
      <c r="A24" s="56" t="s">
        <v>267</v>
      </c>
      <c r="B24" s="60"/>
    </row>
    <row r="25" spans="1:2">
      <c r="A25" s="66" t="s">
        <v>620</v>
      </c>
      <c r="B25" s="69">
        <v>100</v>
      </c>
    </row>
    <row r="26" spans="1:2">
      <c r="A26" s="66"/>
      <c r="B26" s="60">
        <f>SUM(B25)</f>
        <v>100</v>
      </c>
    </row>
    <row r="27" spans="1:2">
      <c r="A27" s="56" t="s">
        <v>149</v>
      </c>
      <c r="B27" s="59"/>
    </row>
    <row r="28" spans="1:2">
      <c r="A28" s="66" t="s">
        <v>268</v>
      </c>
      <c r="B28" s="59">
        <v>-797</v>
      </c>
    </row>
    <row r="29" spans="1:2">
      <c r="A29" s="66" t="s">
        <v>269</v>
      </c>
      <c r="B29" s="59">
        <v>-156</v>
      </c>
    </row>
    <row r="30" spans="1:2">
      <c r="A30" s="66" t="s">
        <v>270</v>
      </c>
      <c r="B30" s="59">
        <v>-108</v>
      </c>
    </row>
    <row r="31" spans="1:2">
      <c r="A31" s="66" t="s">
        <v>271</v>
      </c>
      <c r="B31" s="59">
        <v>-47</v>
      </c>
    </row>
    <row r="32" spans="1:2">
      <c r="A32" s="66" t="s">
        <v>272</v>
      </c>
      <c r="B32" s="59">
        <v>-43</v>
      </c>
    </row>
    <row r="33" spans="1:2">
      <c r="A33" s="66" t="s">
        <v>273</v>
      </c>
      <c r="B33" s="67">
        <v>-42</v>
      </c>
    </row>
    <row r="34" spans="1:2">
      <c r="A34" s="40"/>
      <c r="B34" s="60">
        <f>SUM(B28:B33)</f>
        <v>-1193</v>
      </c>
    </row>
    <row r="35" spans="1:2">
      <c r="A35" s="56" t="s">
        <v>150</v>
      </c>
      <c r="B35" s="59"/>
    </row>
    <row r="36" spans="1:2">
      <c r="A36" s="66" t="s">
        <v>274</v>
      </c>
      <c r="B36" s="59">
        <v>-164</v>
      </c>
    </row>
    <row r="37" spans="1:2">
      <c r="A37" s="66" t="s">
        <v>275</v>
      </c>
      <c r="B37" s="67">
        <v>-21</v>
      </c>
    </row>
    <row r="38" spans="1:2">
      <c r="A38" s="66"/>
      <c r="B38" s="59">
        <f>SUM(B36:B37)</f>
        <v>-185</v>
      </c>
    </row>
    <row r="39" spans="1:2">
      <c r="A39" s="40" t="s">
        <v>276</v>
      </c>
      <c r="B39" s="50"/>
    </row>
    <row r="40" spans="1:2">
      <c r="A40" s="66" t="s">
        <v>633</v>
      </c>
      <c r="B40" s="59">
        <v>63</v>
      </c>
    </row>
    <row r="41" spans="1:2">
      <c r="A41" s="248" t="s">
        <v>632</v>
      </c>
      <c r="B41" s="59">
        <v>44</v>
      </c>
    </row>
    <row r="42" spans="1:2">
      <c r="A42" s="66" t="s">
        <v>225</v>
      </c>
      <c r="B42" s="59">
        <v>56</v>
      </c>
    </row>
    <row r="43" spans="1:2">
      <c r="A43" s="66" t="s">
        <v>243</v>
      </c>
      <c r="B43" s="67">
        <v>25</v>
      </c>
    </row>
    <row r="44" spans="1:2">
      <c r="A44" s="57"/>
      <c r="B44" s="59">
        <f>SUM(B40:B43)</f>
        <v>188</v>
      </c>
    </row>
    <row r="45" spans="1:2">
      <c r="A45" s="65" t="s">
        <v>277</v>
      </c>
      <c r="B45" s="55"/>
    </row>
    <row r="46" spans="1:2">
      <c r="A46" s="66" t="s">
        <v>207</v>
      </c>
      <c r="B46" s="68">
        <v>2099</v>
      </c>
    </row>
    <row r="47" spans="1:2">
      <c r="A47" s="66" t="s">
        <v>208</v>
      </c>
      <c r="B47" s="59">
        <v>138</v>
      </c>
    </row>
    <row r="48" spans="1:2">
      <c r="A48" s="386" t="s">
        <v>659</v>
      </c>
      <c r="B48" s="59">
        <v>60</v>
      </c>
    </row>
    <row r="49" spans="1:2">
      <c r="A49" s="385" t="s">
        <v>660</v>
      </c>
      <c r="B49" s="59">
        <v>56</v>
      </c>
    </row>
    <row r="50" spans="1:2">
      <c r="A50" s="66" t="s">
        <v>212</v>
      </c>
      <c r="B50" s="59">
        <v>40</v>
      </c>
    </row>
    <row r="51" spans="1:2">
      <c r="A51" s="66" t="s">
        <v>213</v>
      </c>
      <c r="B51" s="59">
        <v>5</v>
      </c>
    </row>
    <row r="52" spans="1:2">
      <c r="A52" s="66" t="s">
        <v>209</v>
      </c>
      <c r="B52" s="59">
        <v>-160</v>
      </c>
    </row>
    <row r="53" spans="1:2">
      <c r="A53" s="66" t="s">
        <v>210</v>
      </c>
      <c r="B53" s="59">
        <v>-96</v>
      </c>
    </row>
    <row r="54" spans="1:2">
      <c r="A54" s="66" t="s">
        <v>211</v>
      </c>
      <c r="B54" s="69">
        <v>-808</v>
      </c>
    </row>
    <row r="55" spans="1:2">
      <c r="A55" s="61"/>
      <c r="B55" s="68">
        <f>SUM(B46:B54)</f>
        <v>1334</v>
      </c>
    </row>
    <row r="56" spans="1:2">
      <c r="A56" s="61"/>
      <c r="B56" s="62"/>
    </row>
    <row r="57" spans="1:2">
      <c r="A57" s="40" t="s">
        <v>155</v>
      </c>
      <c r="B57" s="59">
        <v>31</v>
      </c>
    </row>
    <row r="58" spans="1:2">
      <c r="A58" s="63"/>
      <c r="B58" s="70"/>
    </row>
    <row r="59" spans="1:2" ht="15" customHeight="1">
      <c r="A59" s="44" t="s">
        <v>156</v>
      </c>
      <c r="B59" s="53">
        <f>B57+B55+B44+B38+B34+B26+B23+B14+B7</f>
        <v>15170</v>
      </c>
    </row>
    <row r="60" spans="1:2">
      <c r="A60" s="40"/>
      <c r="B60" s="59"/>
    </row>
    <row r="61" spans="1:2">
      <c r="A61" s="56" t="s">
        <v>157</v>
      </c>
      <c r="B61" s="59">
        <v>-155</v>
      </c>
    </row>
    <row r="62" spans="1:2">
      <c r="A62" s="40"/>
      <c r="B62" s="67"/>
    </row>
    <row r="63" spans="1:2" ht="20.25" customHeight="1" thickBot="1">
      <c r="A63" s="44" t="s">
        <v>206</v>
      </c>
      <c r="B63" s="71">
        <f>B59+B61</f>
        <v>15015</v>
      </c>
    </row>
    <row r="64" spans="1:2" ht="15.75" thickTop="1">
      <c r="A64" s="61"/>
      <c r="B64" s="62"/>
    </row>
  </sheetData>
  <pageMargins left="0.51181102362204722" right="0.51181102362204722" top="0.55118110236220474" bottom="0.55118110236220474" header="0.31496062992125984" footer="0.31496062992125984"/>
  <pageSetup paperSize="9" scale="81"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E104"/>
  <sheetViews>
    <sheetView showGridLines="0" zoomScaleNormal="100" zoomScaleSheetLayoutView="100" workbookViewId="0"/>
  </sheetViews>
  <sheetFormatPr defaultRowHeight="15"/>
  <cols>
    <col min="1" max="1" width="100.42578125" customWidth="1"/>
    <col min="5" max="5" width="11.140625" bestFit="1" customWidth="1"/>
  </cols>
  <sheetData>
    <row r="1" spans="1:1" ht="18.75" customHeight="1">
      <c r="A1" s="40" t="s">
        <v>167</v>
      </c>
    </row>
    <row r="2" spans="1:1">
      <c r="A2" s="82"/>
    </row>
    <row r="3" spans="1:1">
      <c r="A3" s="84" t="s">
        <v>278</v>
      </c>
    </row>
    <row r="4" spans="1:1">
      <c r="A4" s="82"/>
    </row>
    <row r="5" spans="1:1">
      <c r="A5" s="82" t="s">
        <v>661</v>
      </c>
    </row>
    <row r="6" spans="1:1" ht="31.5" customHeight="1">
      <c r="A6" s="85" t="s">
        <v>253</v>
      </c>
    </row>
    <row r="7" spans="1:1" ht="60" customHeight="1">
      <c r="A7" s="85" t="s">
        <v>254</v>
      </c>
    </row>
    <row r="8" spans="1:1" ht="40.5" customHeight="1">
      <c r="A8" s="85" t="s">
        <v>640</v>
      </c>
    </row>
    <row r="9" spans="1:1" ht="40.5" customHeight="1">
      <c r="A9" s="85" t="s">
        <v>252</v>
      </c>
    </row>
    <row r="10" spans="1:1" ht="36" customHeight="1">
      <c r="A10" s="85" t="s">
        <v>250</v>
      </c>
    </row>
    <row r="11" spans="1:1" ht="33.75" customHeight="1">
      <c r="A11" s="85" t="s">
        <v>251</v>
      </c>
    </row>
    <row r="12" spans="1:1" ht="175.5" customHeight="1">
      <c r="A12" s="85" t="s">
        <v>662</v>
      </c>
    </row>
    <row r="13" spans="1:1" s="127" customFormat="1">
      <c r="A13" s="85"/>
    </row>
    <row r="14" spans="1:1">
      <c r="A14" s="82" t="s">
        <v>236</v>
      </c>
    </row>
    <row r="15" spans="1:1" ht="51.75" customHeight="1">
      <c r="A15" s="85" t="s">
        <v>258</v>
      </c>
    </row>
    <row r="16" spans="1:1">
      <c r="A16" s="82"/>
    </row>
    <row r="17" spans="1:1">
      <c r="A17" s="82" t="s">
        <v>221</v>
      </c>
    </row>
    <row r="18" spans="1:1" ht="69" customHeight="1">
      <c r="A18" s="82" t="s">
        <v>238</v>
      </c>
    </row>
    <row r="19" spans="1:1">
      <c r="A19" s="82"/>
    </row>
    <row r="20" spans="1:1">
      <c r="A20" s="82" t="s">
        <v>222</v>
      </c>
    </row>
    <row r="21" spans="1:1" ht="39" customHeight="1">
      <c r="A21" s="82" t="s">
        <v>227</v>
      </c>
    </row>
    <row r="22" spans="1:1">
      <c r="A22" s="82"/>
    </row>
    <row r="23" spans="1:1">
      <c r="A23" s="84" t="s">
        <v>279</v>
      </c>
    </row>
    <row r="24" spans="1:1">
      <c r="A24" s="82"/>
    </row>
    <row r="25" spans="1:1">
      <c r="A25" s="82" t="s">
        <v>264</v>
      </c>
    </row>
    <row r="26" spans="1:1" ht="44.25" customHeight="1">
      <c r="A26" s="82" t="s">
        <v>265</v>
      </c>
    </row>
    <row r="27" spans="1:1">
      <c r="A27" s="82"/>
    </row>
    <row r="28" spans="1:1">
      <c r="A28" s="82" t="s">
        <v>263</v>
      </c>
    </row>
    <row r="29" spans="1:1" ht="86.25" customHeight="1">
      <c r="A29" s="85" t="s">
        <v>239</v>
      </c>
    </row>
    <row r="30" spans="1:1">
      <c r="A30" s="82"/>
    </row>
    <row r="31" spans="1:1">
      <c r="A31" s="82" t="s">
        <v>223</v>
      </c>
    </row>
    <row r="32" spans="1:1" ht="47.25" customHeight="1">
      <c r="A32" s="82" t="s">
        <v>233</v>
      </c>
    </row>
    <row r="33" spans="1:1">
      <c r="A33" s="82"/>
    </row>
    <row r="34" spans="1:1">
      <c r="A34" s="82" t="s">
        <v>226</v>
      </c>
    </row>
    <row r="35" spans="1:1" ht="45" customHeight="1">
      <c r="A35" s="82" t="s">
        <v>240</v>
      </c>
    </row>
    <row r="36" spans="1:1">
      <c r="A36" s="82"/>
    </row>
    <row r="37" spans="1:1">
      <c r="A37" s="82" t="s">
        <v>224</v>
      </c>
    </row>
    <row r="38" spans="1:1" ht="97.5" customHeight="1">
      <c r="A38" s="85" t="s">
        <v>235</v>
      </c>
    </row>
    <row r="39" spans="1:1">
      <c r="A39" s="82"/>
    </row>
    <row r="40" spans="1:1">
      <c r="A40" s="82" t="s">
        <v>247</v>
      </c>
    </row>
    <row r="41" spans="1:1">
      <c r="A41" s="85" t="s">
        <v>248</v>
      </c>
    </row>
    <row r="42" spans="1:1">
      <c r="A42" s="85"/>
    </row>
    <row r="43" spans="1:1">
      <c r="A43" s="82" t="s">
        <v>246</v>
      </c>
    </row>
    <row r="44" spans="1:1" ht="107.25" customHeight="1">
      <c r="A44" s="85" t="s">
        <v>639</v>
      </c>
    </row>
    <row r="45" spans="1:1">
      <c r="A45" s="85"/>
    </row>
    <row r="46" spans="1:1">
      <c r="A46" s="128" t="s">
        <v>267</v>
      </c>
    </row>
    <row r="47" spans="1:1">
      <c r="A47" s="85"/>
    </row>
    <row r="48" spans="1:1">
      <c r="A48" s="82" t="s">
        <v>280</v>
      </c>
    </row>
    <row r="49" spans="1:5" ht="48.75" customHeight="1">
      <c r="A49" s="85" t="s">
        <v>621</v>
      </c>
    </row>
    <row r="50" spans="1:5">
      <c r="A50" s="85"/>
    </row>
    <row r="51" spans="1:5">
      <c r="A51" s="84" t="s">
        <v>168</v>
      </c>
    </row>
    <row r="52" spans="1:5">
      <c r="A52" s="82"/>
    </row>
    <row r="53" spans="1:5">
      <c r="A53" s="82" t="s">
        <v>281</v>
      </c>
    </row>
    <row r="54" spans="1:5" ht="72.75" customHeight="1">
      <c r="A54" s="82" t="s">
        <v>234</v>
      </c>
    </row>
    <row r="55" spans="1:5">
      <c r="A55" s="82"/>
    </row>
    <row r="56" spans="1:5">
      <c r="A56" s="82" t="s">
        <v>282</v>
      </c>
      <c r="E56" s="126"/>
    </row>
    <row r="57" spans="1:5" ht="33" customHeight="1">
      <c r="A57" s="82" t="s">
        <v>629</v>
      </c>
      <c r="E57" s="125"/>
    </row>
    <row r="58" spans="1:5" ht="92.25" customHeight="1">
      <c r="A58" s="82" t="s">
        <v>630</v>
      </c>
      <c r="E58" s="125"/>
    </row>
    <row r="59" spans="1:5" ht="36" customHeight="1">
      <c r="A59" s="72" t="s">
        <v>266</v>
      </c>
      <c r="E59" s="125"/>
    </row>
    <row r="60" spans="1:5">
      <c r="A60" s="82"/>
      <c r="E60" s="125"/>
    </row>
    <row r="61" spans="1:5">
      <c r="A61" s="82" t="s">
        <v>283</v>
      </c>
      <c r="E61" s="125"/>
    </row>
    <row r="62" spans="1:5" ht="50.25" customHeight="1">
      <c r="A62" s="82" t="s">
        <v>214</v>
      </c>
      <c r="E62" s="125"/>
    </row>
    <row r="63" spans="1:5">
      <c r="A63" s="82"/>
    </row>
    <row r="64" spans="1:5">
      <c r="A64" s="82" t="s">
        <v>284</v>
      </c>
    </row>
    <row r="65" spans="1:1" ht="50.25" customHeight="1">
      <c r="A65" s="85" t="s">
        <v>259</v>
      </c>
    </row>
    <row r="66" spans="1:1">
      <c r="A66" s="82"/>
    </row>
    <row r="67" spans="1:1">
      <c r="A67" s="82" t="s">
        <v>285</v>
      </c>
    </row>
    <row r="68" spans="1:1" ht="38.25">
      <c r="A68" s="85" t="s">
        <v>249</v>
      </c>
    </row>
    <row r="69" spans="1:1">
      <c r="A69" s="82"/>
    </row>
    <row r="70" spans="1:1">
      <c r="A70" s="82" t="s">
        <v>286</v>
      </c>
    </row>
    <row r="71" spans="1:1">
      <c r="A71" s="124"/>
    </row>
    <row r="72" spans="1:1" ht="75.75" customHeight="1">
      <c r="A72" s="85" t="s">
        <v>255</v>
      </c>
    </row>
    <row r="73" spans="1:1">
      <c r="A73" s="84" t="s">
        <v>150</v>
      </c>
    </row>
    <row r="74" spans="1:1">
      <c r="A74" s="82"/>
    </row>
    <row r="75" spans="1:1" ht="25.5">
      <c r="A75" s="82" t="s">
        <v>287</v>
      </c>
    </row>
    <row r="76" spans="1:1" ht="114.75">
      <c r="A76" s="82" t="s">
        <v>256</v>
      </c>
    </row>
    <row r="77" spans="1:1">
      <c r="A77" s="85"/>
    </row>
    <row r="78" spans="1:1">
      <c r="A78" s="85" t="s">
        <v>288</v>
      </c>
    </row>
    <row r="79" spans="1:1" ht="63.75">
      <c r="A79" s="85" t="s">
        <v>257</v>
      </c>
    </row>
    <row r="80" spans="1:1">
      <c r="A80" s="85"/>
    </row>
    <row r="81" spans="1:1">
      <c r="A81" s="84" t="s">
        <v>151</v>
      </c>
    </row>
    <row r="82" spans="1:1">
      <c r="A82" s="82"/>
    </row>
    <row r="83" spans="1:1">
      <c r="A83" s="82" t="s">
        <v>289</v>
      </c>
    </row>
    <row r="84" spans="1:1" ht="40.5" customHeight="1">
      <c r="A84" s="82" t="s">
        <v>241</v>
      </c>
    </row>
    <row r="85" spans="1:1" ht="21" customHeight="1">
      <c r="A85" s="363" t="s">
        <v>658</v>
      </c>
    </row>
    <row r="86" spans="1:1" ht="19.5" customHeight="1">
      <c r="A86" s="82" t="s">
        <v>231</v>
      </c>
    </row>
    <row r="87" spans="1:1" ht="21" customHeight="1">
      <c r="A87" s="82" t="s">
        <v>230</v>
      </c>
    </row>
    <row r="88" spans="1:1" ht="21" customHeight="1">
      <c r="A88" s="82" t="s">
        <v>232</v>
      </c>
    </row>
    <row r="89" spans="1:1">
      <c r="A89" s="82"/>
    </row>
    <row r="90" spans="1:1">
      <c r="A90" s="84" t="s">
        <v>169</v>
      </c>
    </row>
    <row r="91" spans="1:1">
      <c r="A91" s="82"/>
    </row>
    <row r="92" spans="1:1">
      <c r="A92" s="82" t="s">
        <v>665</v>
      </c>
    </row>
    <row r="93" spans="1:1" ht="78" customHeight="1">
      <c r="A93" s="85" t="s">
        <v>663</v>
      </c>
    </row>
    <row r="94" spans="1:1">
      <c r="A94" s="82"/>
    </row>
    <row r="95" spans="1:1" ht="38.25">
      <c r="A95" s="85" t="s">
        <v>229</v>
      </c>
    </row>
    <row r="96" spans="1:1">
      <c r="A96" s="85"/>
    </row>
    <row r="97" spans="1:1" ht="87.75" customHeight="1">
      <c r="A97" s="85" t="s">
        <v>664</v>
      </c>
    </row>
    <row r="98" spans="1:1">
      <c r="A98" s="85"/>
    </row>
    <row r="99" spans="1:1" ht="54.75" customHeight="1">
      <c r="A99" s="85" t="s">
        <v>260</v>
      </c>
    </row>
    <row r="100" spans="1:1">
      <c r="A100" s="82"/>
    </row>
    <row r="101" spans="1:1" ht="84" customHeight="1">
      <c r="A101" s="85" t="s">
        <v>228</v>
      </c>
    </row>
    <row r="102" spans="1:1">
      <c r="A102" s="124"/>
    </row>
    <row r="103" spans="1:1" ht="48.75" customHeight="1">
      <c r="A103" s="85" t="s">
        <v>655</v>
      </c>
    </row>
    <row r="104" spans="1:1">
      <c r="A104" s="82"/>
    </row>
  </sheetData>
  <pageMargins left="0.70866141732283472" right="0.70866141732283472" top="0.74803149606299213" bottom="0.74803149606299213" header="0.31496062992125984" footer="0.31496062992125984"/>
  <pageSetup paperSize="9" scale="86" fitToHeight="0" orientation="portrait" r:id="rId1"/>
  <rowBreaks count="4" manualBreakCount="4">
    <brk id="22" man="1"/>
    <brk id="45" man="1"/>
    <brk id="72" man="1"/>
    <brk id="100"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2:J35"/>
  <sheetViews>
    <sheetView showGridLines="0" zoomScaleNormal="100" zoomScaleSheetLayoutView="100" workbookViewId="0"/>
  </sheetViews>
  <sheetFormatPr defaultRowHeight="15"/>
  <sheetData>
    <row r="22" spans="1:10" ht="142.5" customHeight="1">
      <c r="B22" s="88" t="s">
        <v>187</v>
      </c>
      <c r="D22" s="88"/>
      <c r="E22" s="88"/>
      <c r="F22" s="88"/>
      <c r="G22" s="88"/>
      <c r="H22" s="88"/>
      <c r="I22" s="88"/>
      <c r="J22" s="88"/>
    </row>
    <row r="25" spans="1:10" ht="35.25">
      <c r="A25" s="10"/>
    </row>
    <row r="26" spans="1:10" ht="35.25">
      <c r="A26" s="10"/>
    </row>
    <row r="27" spans="1:10" ht="35.25">
      <c r="A27" s="10"/>
    </row>
    <row r="28" spans="1:10" ht="35.25">
      <c r="A28" s="10"/>
    </row>
    <row r="33" spans="1:1" ht="35.25">
      <c r="A33" s="12"/>
    </row>
    <row r="34" spans="1:1" ht="20.25">
      <c r="A34" s="11"/>
    </row>
    <row r="35" spans="1:1" ht="20.25">
      <c r="A35" s="11"/>
    </row>
  </sheetData>
  <pageMargins left="0.7" right="0.7" top="0.75" bottom="0.75" header="0.3" footer="0.3"/>
  <pageSetup paperSize="9" scale="95"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L99"/>
  <sheetViews>
    <sheetView showGridLines="0" tabSelected="1" topLeftCell="D10" zoomScaleNormal="100" workbookViewId="0">
      <selection activeCell="J14" sqref="J14"/>
    </sheetView>
  </sheetViews>
  <sheetFormatPr defaultColWidth="9.140625" defaultRowHeight="12.75"/>
  <cols>
    <col min="1" max="1" width="53.7109375" style="3" customWidth="1"/>
    <col min="2" max="2" width="9.85546875" style="23" customWidth="1"/>
    <col min="3" max="3" width="9.85546875" style="233" customWidth="1"/>
    <col min="4" max="4" width="10.140625" style="3" customWidth="1"/>
    <col min="5" max="16384" width="9.140625" style="3"/>
  </cols>
  <sheetData>
    <row r="1" spans="1:12" ht="21" customHeight="1">
      <c r="A1" s="263" t="s">
        <v>7</v>
      </c>
      <c r="B1" s="263"/>
      <c r="C1" s="264"/>
    </row>
    <row r="2" spans="1:12" ht="15.75" customHeight="1"/>
    <row r="3" spans="1:12" ht="21" customHeight="1">
      <c r="A3" s="41" t="s">
        <v>8</v>
      </c>
      <c r="B3" s="41"/>
    </row>
    <row r="4" spans="1:12" ht="21" customHeight="1">
      <c r="C4" s="234"/>
    </row>
    <row r="5" spans="1:12" ht="68.25" customHeight="1">
      <c r="C5" s="235"/>
    </row>
    <row r="6" spans="1:12" ht="15">
      <c r="A6" s="5"/>
      <c r="B6" s="24"/>
    </row>
    <row r="8" spans="1:12">
      <c r="A8" s="17" t="s">
        <v>97</v>
      </c>
      <c r="B8" s="40"/>
    </row>
    <row r="9" spans="1:12">
      <c r="A9" s="17" t="s">
        <v>10</v>
      </c>
      <c r="B9" s="40"/>
    </row>
    <row r="10" spans="1:12">
      <c r="A10" s="18" t="s">
        <v>11</v>
      </c>
      <c r="B10" s="18"/>
    </row>
    <row r="11" spans="1:12" ht="15">
      <c r="A11" s="6"/>
      <c r="B11" s="6"/>
    </row>
    <row r="12" spans="1:12" s="23" customFormat="1" ht="15">
      <c r="A12" s="6"/>
      <c r="B12" s="261" t="s">
        <v>645</v>
      </c>
      <c r="C12" s="261" t="s">
        <v>194</v>
      </c>
    </row>
    <row r="13" spans="1:12">
      <c r="B13" s="236" t="s">
        <v>4</v>
      </c>
      <c r="C13" s="236" t="s">
        <v>4</v>
      </c>
    </row>
    <row r="14" spans="1:12" ht="15.75">
      <c r="A14" s="1" t="s">
        <v>0</v>
      </c>
      <c r="B14" s="1"/>
      <c r="I14" s="364"/>
      <c r="J14" s="387" t="s">
        <v>666</v>
      </c>
      <c r="K14" s="364"/>
      <c r="L14" s="364"/>
    </row>
    <row r="15" spans="1:12">
      <c r="A15" s="3" t="s">
        <v>2</v>
      </c>
      <c r="B15" s="237">
        <f t="shared" ref="B15:C20" si="0">B27+B37</f>
        <v>791100</v>
      </c>
      <c r="C15" s="237">
        <f t="shared" si="0"/>
        <v>819400</v>
      </c>
      <c r="D15" s="237"/>
      <c r="I15" s="23" t="s">
        <v>667</v>
      </c>
      <c r="J15" s="23" t="s">
        <v>668</v>
      </c>
      <c r="K15" s="364"/>
      <c r="L15" s="364"/>
    </row>
    <row r="16" spans="1:12" s="23" customFormat="1">
      <c r="A16" s="23" t="s">
        <v>646</v>
      </c>
      <c r="B16" s="237">
        <f t="shared" si="0"/>
        <v>100</v>
      </c>
      <c r="C16" s="237">
        <f t="shared" si="0"/>
        <v>0</v>
      </c>
      <c r="D16" s="237"/>
      <c r="I16" s="364"/>
      <c r="J16" s="23" t="s">
        <v>669</v>
      </c>
      <c r="K16" s="364"/>
      <c r="L16" s="364"/>
    </row>
    <row r="17" spans="1:12" s="23" customFormat="1">
      <c r="A17" s="23" t="s">
        <v>647</v>
      </c>
      <c r="B17" s="237">
        <f t="shared" si="0"/>
        <v>5100</v>
      </c>
      <c r="C17" s="237">
        <f>C29+C39</f>
        <v>5100</v>
      </c>
      <c r="D17" s="237"/>
      <c r="E17" s="364"/>
      <c r="I17" s="364"/>
      <c r="J17" s="23" t="s">
        <v>670</v>
      </c>
      <c r="K17" s="364"/>
      <c r="L17" s="364"/>
    </row>
    <row r="18" spans="1:12" s="23" customFormat="1">
      <c r="A18" s="23" t="s">
        <v>648</v>
      </c>
      <c r="B18" s="237">
        <f t="shared" si="0"/>
        <v>-946300</v>
      </c>
      <c r="C18" s="237">
        <f t="shared" si="0"/>
        <v>146200</v>
      </c>
      <c r="D18" s="237"/>
      <c r="E18" s="364"/>
      <c r="I18" s="364"/>
      <c r="J18" s="23" t="s">
        <v>671</v>
      </c>
      <c r="K18" s="364"/>
      <c r="L18" s="364"/>
    </row>
    <row r="19" spans="1:12">
      <c r="A19" s="3" t="s">
        <v>3</v>
      </c>
      <c r="B19" s="237">
        <f t="shared" si="0"/>
        <v>2700</v>
      </c>
      <c r="C19" s="237">
        <f t="shared" si="0"/>
        <v>2500</v>
      </c>
      <c r="D19" s="237"/>
      <c r="E19" s="364"/>
      <c r="I19" s="364"/>
      <c r="J19" s="23" t="s">
        <v>672</v>
      </c>
      <c r="K19" s="23" t="s">
        <v>673</v>
      </c>
      <c r="L19" s="364"/>
    </row>
    <row r="20" spans="1:12">
      <c r="A20" s="3" t="s">
        <v>1</v>
      </c>
      <c r="B20" s="237">
        <f t="shared" si="0"/>
        <v>0</v>
      </c>
      <c r="C20" s="237">
        <f t="shared" si="0"/>
        <v>0</v>
      </c>
      <c r="D20" s="237"/>
      <c r="E20" s="364"/>
      <c r="I20" s="23"/>
      <c r="J20" s="23"/>
      <c r="K20" s="23"/>
      <c r="L20" s="23"/>
    </row>
    <row r="21" spans="1:12" ht="13.5" thickBot="1">
      <c r="A21" s="3" t="s">
        <v>5</v>
      </c>
      <c r="B21" s="238">
        <f>SUM(B15:B20)</f>
        <v>-147300</v>
      </c>
      <c r="C21" s="238">
        <f>SUM(C15:C20)</f>
        <v>973200</v>
      </c>
      <c r="D21" s="233"/>
    </row>
    <row r="22" spans="1:12" ht="13.5" thickTop="1">
      <c r="C22" s="239"/>
    </row>
    <row r="23" spans="1:12">
      <c r="C23" s="239"/>
    </row>
    <row r="24" spans="1:12" ht="15.75">
      <c r="A24" s="1" t="s">
        <v>6</v>
      </c>
      <c r="B24" s="1"/>
      <c r="C24" s="239"/>
    </row>
    <row r="26" spans="1:12" ht="15.75">
      <c r="A26" s="28" t="s">
        <v>34</v>
      </c>
      <c r="B26" s="28"/>
    </row>
    <row r="27" spans="1:12">
      <c r="A27" s="3" t="s">
        <v>2</v>
      </c>
      <c r="B27" s="233">
        <v>791100</v>
      </c>
      <c r="C27" s="233">
        <v>819400</v>
      </c>
    </row>
    <row r="28" spans="1:12" s="23" customFormat="1">
      <c r="A28" s="23" t="s">
        <v>646</v>
      </c>
      <c r="B28" s="233">
        <v>100</v>
      </c>
      <c r="C28" s="233">
        <v>0</v>
      </c>
    </row>
    <row r="29" spans="1:12" s="23" customFormat="1">
      <c r="A29" s="23" t="s">
        <v>647</v>
      </c>
      <c r="B29" s="233">
        <v>5100</v>
      </c>
      <c r="C29" s="233">
        <v>5100</v>
      </c>
    </row>
    <row r="30" spans="1:12">
      <c r="A30" s="23" t="s">
        <v>648</v>
      </c>
      <c r="B30" s="233">
        <v>49700</v>
      </c>
      <c r="C30" s="233">
        <v>146200</v>
      </c>
    </row>
    <row r="31" spans="1:12">
      <c r="A31" s="3" t="s">
        <v>3</v>
      </c>
      <c r="B31" s="233">
        <v>2700</v>
      </c>
      <c r="C31" s="233">
        <v>2500</v>
      </c>
    </row>
    <row r="32" spans="1:12">
      <c r="A32" s="3" t="s">
        <v>1</v>
      </c>
      <c r="B32" s="233">
        <v>0</v>
      </c>
      <c r="C32" s="233">
        <v>0</v>
      </c>
    </row>
    <row r="33" spans="1:3">
      <c r="B33" s="240">
        <f>SUM(B27:B32)</f>
        <v>848700</v>
      </c>
      <c r="C33" s="240">
        <f>SUM(C27:C32)</f>
        <v>973200</v>
      </c>
    </row>
    <row r="35" spans="1:3" s="23" customFormat="1">
      <c r="C35" s="233"/>
    </row>
    <row r="36" spans="1:3" s="23" customFormat="1" ht="15.75">
      <c r="A36" s="28" t="s">
        <v>649</v>
      </c>
      <c r="B36" s="28"/>
      <c r="C36" s="233"/>
    </row>
    <row r="37" spans="1:3" s="23" customFormat="1">
      <c r="A37" s="23" t="s">
        <v>2</v>
      </c>
      <c r="B37" s="233">
        <v>0</v>
      </c>
      <c r="C37" s="233">
        <v>0</v>
      </c>
    </row>
    <row r="38" spans="1:3" s="23" customFormat="1">
      <c r="A38" s="23" t="s">
        <v>646</v>
      </c>
      <c r="B38" s="233">
        <v>0</v>
      </c>
      <c r="C38" s="233">
        <v>0</v>
      </c>
    </row>
    <row r="39" spans="1:3" s="23" customFormat="1">
      <c r="A39" s="23" t="s">
        <v>647</v>
      </c>
      <c r="B39" s="233">
        <v>0</v>
      </c>
      <c r="C39" s="233">
        <v>0</v>
      </c>
    </row>
    <row r="40" spans="1:3" s="23" customFormat="1">
      <c r="A40" s="23" t="s">
        <v>648</v>
      </c>
      <c r="B40" s="233">
        <v>-996000</v>
      </c>
      <c r="C40" s="233">
        <v>0</v>
      </c>
    </row>
    <row r="41" spans="1:3" s="23" customFormat="1">
      <c r="A41" s="23" t="s">
        <v>3</v>
      </c>
      <c r="B41" s="233">
        <v>0</v>
      </c>
      <c r="C41" s="233">
        <v>0</v>
      </c>
    </row>
    <row r="42" spans="1:3" s="23" customFormat="1">
      <c r="A42" s="23" t="s">
        <v>1</v>
      </c>
      <c r="B42" s="233">
        <v>0</v>
      </c>
      <c r="C42" s="233">
        <v>0</v>
      </c>
    </row>
    <row r="43" spans="1:3" s="23" customFormat="1">
      <c r="B43" s="262">
        <f>SUM(B37:B42)</f>
        <v>-996000</v>
      </c>
      <c r="C43" s="262">
        <f>SUM(C37:C42)</f>
        <v>0</v>
      </c>
    </row>
    <row r="44" spans="1:3" s="23" customFormat="1">
      <c r="A44" s="33"/>
      <c r="B44" s="33"/>
      <c r="C44" s="241"/>
    </row>
    <row r="45" spans="1:3" s="23" customFormat="1" ht="108" customHeight="1">
      <c r="A45" s="380" t="s">
        <v>654</v>
      </c>
      <c r="B45" s="381"/>
      <c r="C45" s="381"/>
    </row>
    <row r="46" spans="1:3" s="23" customFormat="1">
      <c r="A46" s="33"/>
      <c r="B46" s="33"/>
      <c r="C46" s="239"/>
    </row>
    <row r="47" spans="1:3" s="23" customFormat="1">
      <c r="A47" s="33"/>
      <c r="B47" s="33"/>
      <c r="C47" s="241"/>
    </row>
    <row r="48" spans="1:3" s="23" customFormat="1">
      <c r="A48" s="33"/>
      <c r="B48" s="33"/>
      <c r="C48" s="241"/>
    </row>
    <row r="49" spans="1:3" s="23" customFormat="1">
      <c r="A49" s="33"/>
      <c r="B49" s="33"/>
      <c r="C49" s="241"/>
    </row>
    <row r="50" spans="1:3" s="23" customFormat="1">
      <c r="A50" s="33"/>
      <c r="B50" s="33"/>
      <c r="C50" s="241"/>
    </row>
    <row r="51" spans="1:3" s="23" customFormat="1">
      <c r="A51" s="33"/>
      <c r="B51" s="33"/>
      <c r="C51" s="241"/>
    </row>
    <row r="52" spans="1:3" s="23" customFormat="1">
      <c r="A52" s="33"/>
      <c r="B52" s="33"/>
      <c r="C52" s="241"/>
    </row>
    <row r="53" spans="1:3" s="23" customFormat="1">
      <c r="A53" s="33"/>
      <c r="B53" s="33"/>
      <c r="C53" s="239"/>
    </row>
    <row r="54" spans="1:3" s="23" customFormat="1">
      <c r="A54" s="33"/>
      <c r="B54" s="33"/>
      <c r="C54" s="241"/>
    </row>
    <row r="55" spans="1:3" s="23" customFormat="1">
      <c r="A55" s="33"/>
      <c r="B55" s="33"/>
      <c r="C55" s="241"/>
    </row>
    <row r="56" spans="1:3">
      <c r="A56" s="33"/>
      <c r="B56" s="33"/>
      <c r="C56" s="241"/>
    </row>
    <row r="57" spans="1:3" s="23" customFormat="1">
      <c r="A57" s="33"/>
      <c r="B57" s="33"/>
      <c r="C57" s="241"/>
    </row>
    <row r="58" spans="1:3" s="23" customFormat="1">
      <c r="A58" s="33"/>
      <c r="B58" s="33"/>
      <c r="C58" s="241"/>
    </row>
    <row r="59" spans="1:3" s="23" customFormat="1">
      <c r="A59" s="33"/>
      <c r="B59" s="33"/>
      <c r="C59" s="241"/>
    </row>
    <row r="60" spans="1:3" s="23" customFormat="1">
      <c r="A60" s="33"/>
      <c r="B60" s="33"/>
      <c r="C60" s="241"/>
    </row>
    <row r="61" spans="1:3" s="23" customFormat="1">
      <c r="A61" s="33"/>
      <c r="B61" s="33"/>
      <c r="C61" s="239"/>
    </row>
    <row r="62" spans="1:3" s="23" customFormat="1">
      <c r="A62" s="33"/>
      <c r="B62" s="33"/>
      <c r="C62" s="241"/>
    </row>
    <row r="63" spans="1:3" s="23" customFormat="1">
      <c r="A63" s="33"/>
      <c r="B63" s="33"/>
      <c r="C63" s="241"/>
    </row>
    <row r="64" spans="1:3" s="23" customFormat="1">
      <c r="A64" s="33"/>
      <c r="B64" s="33"/>
      <c r="C64" s="241"/>
    </row>
    <row r="65" spans="1:3" s="23" customFormat="1">
      <c r="A65" s="33"/>
      <c r="B65" s="33"/>
      <c r="C65" s="241"/>
    </row>
    <row r="66" spans="1:3" s="23" customFormat="1">
      <c r="A66" s="33"/>
      <c r="B66" s="33"/>
      <c r="C66" s="241"/>
    </row>
    <row r="67" spans="1:3" s="23" customFormat="1">
      <c r="A67" s="33"/>
      <c r="B67" s="33"/>
      <c r="C67" s="241"/>
    </row>
    <row r="68" spans="1:3" s="23" customFormat="1">
      <c r="A68" s="33"/>
      <c r="B68" s="33"/>
      <c r="C68" s="241"/>
    </row>
    <row r="69" spans="1:3" s="23" customFormat="1">
      <c r="A69" s="33"/>
      <c r="B69" s="33"/>
      <c r="C69" s="241"/>
    </row>
    <row r="70" spans="1:3" s="23" customFormat="1">
      <c r="A70" s="33"/>
      <c r="B70" s="33"/>
      <c r="C70" s="239"/>
    </row>
    <row r="71" spans="1:3" s="23" customFormat="1">
      <c r="A71" s="33"/>
      <c r="B71" s="33"/>
      <c r="C71" s="241"/>
    </row>
    <row r="72" spans="1:3" s="23" customFormat="1">
      <c r="A72" s="33"/>
      <c r="B72" s="33"/>
      <c r="C72" s="241"/>
    </row>
    <row r="73" spans="1:3" s="23" customFormat="1">
      <c r="A73" s="33"/>
      <c r="B73" s="33"/>
      <c r="C73" s="241"/>
    </row>
    <row r="74" spans="1:3" s="23" customFormat="1">
      <c r="A74" s="33"/>
      <c r="B74" s="33"/>
      <c r="C74" s="241"/>
    </row>
    <row r="75" spans="1:3" s="23" customFormat="1">
      <c r="A75" s="33"/>
      <c r="B75" s="33"/>
      <c r="C75" s="241"/>
    </row>
    <row r="76" spans="1:3" s="23" customFormat="1">
      <c r="A76" s="33"/>
      <c r="B76" s="33"/>
      <c r="C76" s="241"/>
    </row>
    <row r="77" spans="1:3" s="23" customFormat="1">
      <c r="A77" s="33"/>
      <c r="B77" s="33"/>
      <c r="C77" s="239"/>
    </row>
    <row r="78" spans="1:3" s="23" customFormat="1">
      <c r="A78" s="33"/>
      <c r="B78" s="33"/>
      <c r="C78" s="241"/>
    </row>
    <row r="79" spans="1:3" s="23" customFormat="1">
      <c r="A79" s="33"/>
      <c r="B79" s="33"/>
      <c r="C79" s="241"/>
    </row>
    <row r="80" spans="1:3" s="23" customFormat="1">
      <c r="A80" s="33"/>
      <c r="B80" s="33"/>
      <c r="C80" s="241"/>
    </row>
    <row r="81" spans="1:3" s="23" customFormat="1">
      <c r="A81" s="33"/>
      <c r="B81" s="33"/>
      <c r="C81" s="241"/>
    </row>
    <row r="82" spans="1:3" s="23" customFormat="1">
      <c r="A82" s="33"/>
      <c r="B82" s="33"/>
      <c r="C82" s="241"/>
    </row>
    <row r="83" spans="1:3" s="23" customFormat="1">
      <c r="A83" s="33"/>
      <c r="B83" s="33"/>
      <c r="C83" s="241"/>
    </row>
    <row r="84" spans="1:3" s="23" customFormat="1">
      <c r="A84" s="33"/>
      <c r="B84" s="33"/>
      <c r="C84" s="239"/>
    </row>
    <row r="85" spans="1:3" s="23" customFormat="1">
      <c r="A85" s="33"/>
      <c r="B85" s="33"/>
      <c r="C85" s="241"/>
    </row>
    <row r="86" spans="1:3" s="23" customFormat="1">
      <c r="A86" s="33"/>
      <c r="B86" s="33"/>
      <c r="C86" s="241"/>
    </row>
    <row r="87" spans="1:3" s="23" customFormat="1">
      <c r="A87" s="33"/>
      <c r="B87" s="33"/>
      <c r="C87" s="241"/>
    </row>
    <row r="88" spans="1:3" s="23" customFormat="1">
      <c r="A88" s="33"/>
      <c r="B88" s="33"/>
      <c r="C88" s="241"/>
    </row>
    <row r="89" spans="1:3" s="23" customFormat="1">
      <c r="A89" s="33"/>
      <c r="B89" s="33"/>
      <c r="C89" s="241"/>
    </row>
    <row r="90" spans="1:3" s="23" customFormat="1">
      <c r="A90" s="33"/>
      <c r="B90" s="33"/>
      <c r="C90" s="241"/>
    </row>
    <row r="91" spans="1:3" s="23" customFormat="1">
      <c r="A91" s="33"/>
      <c r="B91" s="33"/>
      <c r="C91" s="239"/>
    </row>
    <row r="92" spans="1:3" s="20" customFormat="1">
      <c r="A92" s="33"/>
      <c r="B92" s="33"/>
      <c r="C92" s="239"/>
    </row>
    <row r="93" spans="1:3" s="20" customFormat="1">
      <c r="A93" s="33"/>
      <c r="B93" s="33"/>
      <c r="C93" s="239"/>
    </row>
    <row r="94" spans="1:3" s="20" customFormat="1">
      <c r="A94" s="33"/>
      <c r="B94" s="33"/>
      <c r="C94" s="241"/>
    </row>
    <row r="95" spans="1:3" s="20" customFormat="1">
      <c r="A95" s="33"/>
      <c r="B95" s="33"/>
      <c r="C95" s="241"/>
    </row>
    <row r="96" spans="1:3" s="20" customFormat="1">
      <c r="A96" s="33"/>
      <c r="B96" s="33"/>
      <c r="C96" s="241"/>
    </row>
    <row r="97" spans="1:3" s="20" customFormat="1">
      <c r="A97" s="33"/>
      <c r="B97" s="33"/>
      <c r="C97" s="241"/>
    </row>
    <row r="98" spans="1:3" s="23" customFormat="1">
      <c r="A98" s="33"/>
      <c r="B98" s="33"/>
      <c r="C98" s="239"/>
    </row>
    <row r="99" spans="1:3" s="23" customFormat="1">
      <c r="C99" s="233"/>
    </row>
  </sheetData>
  <mergeCells count="1">
    <mergeCell ref="A45:C45"/>
  </mergeCells>
  <hyperlinks>
    <hyperlink ref="A10" r:id="rId1" display="mailto:elintill@chichester.gov.uk" xr:uid="{00000000-0004-0000-0800-000000000000}"/>
  </hyperlinks>
  <pageMargins left="0.70866141732283472" right="0.70866141732283472" top="0.74803149606299213" bottom="0.74803149606299213" header="0.31496062992125984" footer="0.31496062992125984"/>
  <pageSetup paperSize="9" scale="95"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24</vt:i4>
      </vt:variant>
    </vt:vector>
  </HeadingPairs>
  <TitlesOfParts>
    <vt:vector size="43" baseType="lpstr">
      <vt:lpstr>Title</vt:lpstr>
      <vt:lpstr>Contents</vt:lpstr>
      <vt:lpstr>Introduction</vt:lpstr>
      <vt:lpstr>Budget Summary Title</vt:lpstr>
      <vt:lpstr>Budget Summary</vt:lpstr>
      <vt:lpstr>Variances</vt:lpstr>
      <vt:lpstr>Variances text</vt:lpstr>
      <vt:lpstr>Cabinet Title</vt:lpstr>
      <vt:lpstr>Leader</vt:lpstr>
      <vt:lpstr>Planning Services</vt:lpstr>
      <vt:lpstr>Community Services and Culture</vt:lpstr>
      <vt:lpstr>Growth, Place, Regeneration</vt:lpstr>
      <vt:lpstr>Housing, Communications Events</vt:lpstr>
      <vt:lpstr>Environment and CCS</vt:lpstr>
      <vt:lpstr>Finance, Corporate, R&amp;B</vt:lpstr>
      <vt:lpstr>Capital Title</vt:lpstr>
      <vt:lpstr>Capital Programme</vt:lpstr>
      <vt:lpstr>ARP Title</vt:lpstr>
      <vt:lpstr>ARP</vt:lpstr>
      <vt:lpstr>ARP!Print_Area</vt:lpstr>
      <vt:lpstr>'Budget Summary'!Print_Area</vt:lpstr>
      <vt:lpstr>'Capital Programme'!Print_Area</vt:lpstr>
      <vt:lpstr>'Capital Title'!Print_Area</vt:lpstr>
      <vt:lpstr>'Community Services and Culture'!Print_Area</vt:lpstr>
      <vt:lpstr>Contents!Print_Area</vt:lpstr>
      <vt:lpstr>'Environment and CCS'!Print_Area</vt:lpstr>
      <vt:lpstr>'Finance, Corporate, R&amp;B'!Print_Area</vt:lpstr>
      <vt:lpstr>'Growth, Place, Regeneration'!Print_Area</vt:lpstr>
      <vt:lpstr>'Housing, Communications Events'!Print_Area</vt:lpstr>
      <vt:lpstr>Introduction!Print_Area</vt:lpstr>
      <vt:lpstr>Leader!Print_Area</vt:lpstr>
      <vt:lpstr>Title!Print_Area</vt:lpstr>
      <vt:lpstr>Variances!Print_Area</vt:lpstr>
      <vt:lpstr>'Variances text'!Print_Area</vt:lpstr>
      <vt:lpstr>ARP!Print_Titles</vt:lpstr>
      <vt:lpstr>'Budget Summary'!Print_Titles</vt:lpstr>
      <vt:lpstr>'Community Services and Culture'!Print_Titles</vt:lpstr>
      <vt:lpstr>'Environment and CCS'!Print_Titles</vt:lpstr>
      <vt:lpstr>'Finance, Corporate, R&amp;B'!Print_Titles</vt:lpstr>
      <vt:lpstr>'Growth, Place, Regeneration'!Print_Titles</vt:lpstr>
      <vt:lpstr>'Housing, Communications Events'!Print_Titles</vt:lpstr>
      <vt:lpstr>Leader!Print_Titles</vt:lpstr>
      <vt:lpstr>'Planning Services'!Print_Titles</vt:lpstr>
    </vt:vector>
  </TitlesOfParts>
  <Company>Chichester District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Cooper</dc:creator>
  <cp:lastModifiedBy>John Merker</cp:lastModifiedBy>
  <cp:lastPrinted>2022-03-02T14:51:57Z</cp:lastPrinted>
  <dcterms:created xsi:type="dcterms:W3CDTF">2017-01-05T15:40:56Z</dcterms:created>
  <dcterms:modified xsi:type="dcterms:W3CDTF">2022-04-12T09:47:12Z</dcterms:modified>
</cp:coreProperties>
</file>